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showInkAnnotation="0" autoCompressPictures="0"/>
  <mc:AlternateContent xmlns:mc="http://schemas.openxmlformats.org/markup-compatibility/2006">
    <mc:Choice Requires="x15">
      <x15ac:absPath xmlns:x15ac="http://schemas.microsoft.com/office/spreadsheetml/2010/11/ac" url="D:\Dwg\2016\16-346 Zagreb, Siget 6\Glavni\Troskovnik\"/>
    </mc:Choice>
  </mc:AlternateContent>
  <bookViews>
    <workbookView xWindow="0" yWindow="0" windowWidth="12570" windowHeight="12015" tabRatio="500"/>
  </bookViews>
  <sheets>
    <sheet name="Procelja" sheetId="1" r:id="rId1"/>
    <sheet name="Ravni krov" sheetId="5" r:id="rId2"/>
    <sheet name="Stolarija" sheetId="6" r:id="rId3"/>
    <sheet name="Rekapitulacija" sheetId="4" r:id="rId4"/>
  </sheets>
  <definedNames>
    <definedName name="_xlnm.Print_Area" localSheetId="0">Procelja!$B$1:$G$126</definedName>
    <definedName name="_xlnm.Print_Area" localSheetId="1">'Ravni krov'!$B$1:$G$90</definedName>
    <definedName name="_xlnm.Print_Area" localSheetId="3">Rekapitulacija!$B$1:$G$13</definedName>
    <definedName name="_xlnm.Print_Area" localSheetId="2">Stolarija!$B$1:$G$75</definedName>
  </definedNames>
  <calcPr calcId="162913"/>
</workbook>
</file>

<file path=xl/calcChain.xml><?xml version="1.0" encoding="utf-8"?>
<calcChain xmlns="http://schemas.openxmlformats.org/spreadsheetml/2006/main">
  <c r="G83" i="1" l="1"/>
  <c r="G70" i="1"/>
  <c r="G55" i="1" l="1"/>
  <c r="G34" i="1" l="1"/>
  <c r="G100" i="1"/>
  <c r="G63" i="6" l="1"/>
  <c r="G60" i="6"/>
  <c r="G57" i="6"/>
  <c r="G54" i="6"/>
  <c r="G51" i="6"/>
  <c r="G48" i="6"/>
  <c r="G45" i="6"/>
  <c r="G42" i="6"/>
  <c r="G39" i="6"/>
  <c r="G36" i="6"/>
  <c r="G33" i="6"/>
  <c r="G30" i="6"/>
  <c r="G27" i="6"/>
  <c r="G18" i="6"/>
  <c r="G17" i="6"/>
  <c r="G16" i="6"/>
  <c r="G15" i="6"/>
  <c r="G14" i="6"/>
  <c r="G13" i="6"/>
  <c r="G12" i="6"/>
  <c r="G11" i="6"/>
  <c r="G10" i="6"/>
  <c r="G9" i="6"/>
  <c r="G8" i="6"/>
  <c r="G7" i="6"/>
  <c r="G6" i="6"/>
  <c r="G5" i="6"/>
  <c r="D20" i="6" l="1"/>
  <c r="G74" i="5" l="1"/>
  <c r="G73" i="5"/>
  <c r="G37" i="5"/>
  <c r="G45" i="5"/>
  <c r="G44" i="5"/>
  <c r="G33" i="5"/>
  <c r="G32" i="5"/>
  <c r="G18" i="5"/>
  <c r="G12" i="5"/>
  <c r="G10" i="5"/>
  <c r="G8" i="5"/>
  <c r="G28" i="1" l="1"/>
  <c r="G20" i="1" l="1"/>
  <c r="G26" i="1" l="1"/>
  <c r="G53" i="1"/>
  <c r="G24" i="1" l="1"/>
  <c r="G18" i="1" l="1"/>
  <c r="G16" i="5" l="1"/>
  <c r="D20" i="5" s="1"/>
  <c r="G80" i="1" l="1"/>
  <c r="G65" i="1"/>
  <c r="G70" i="5" l="1"/>
  <c r="G69" i="5"/>
  <c r="G76" i="5" l="1"/>
  <c r="D77" i="5" s="1"/>
  <c r="G110" i="1"/>
  <c r="G32" i="1" l="1"/>
  <c r="G17" i="1"/>
  <c r="G16" i="1"/>
  <c r="G74" i="1" l="1"/>
  <c r="G50" i="1"/>
  <c r="G41" i="5" l="1"/>
  <c r="G40" i="5"/>
  <c r="G29" i="5"/>
  <c r="G25" i="5"/>
  <c r="G6" i="5"/>
  <c r="G14" i="1"/>
  <c r="G102" i="1" l="1"/>
  <c r="G98" i="1"/>
  <c r="G96" i="1"/>
  <c r="G69" i="1" l="1"/>
  <c r="G68" i="1"/>
  <c r="G67" i="1"/>
  <c r="G66" i="1"/>
  <c r="G64" i="1"/>
  <c r="G51" i="1" l="1"/>
  <c r="G48" i="1"/>
  <c r="G84" i="1" l="1"/>
  <c r="G82" i="1"/>
  <c r="G63" i="5" l="1"/>
  <c r="D65" i="5" s="1"/>
  <c r="D84" i="5" l="1"/>
  <c r="G57" i="5"/>
  <c r="G55" i="5"/>
  <c r="G59" i="5" l="1"/>
  <c r="D60" i="5" s="1"/>
  <c r="D83" i="5" s="1"/>
  <c r="G49" i="5" l="1"/>
  <c r="G47" i="5"/>
  <c r="G24" i="5"/>
  <c r="G28" i="5"/>
  <c r="G5" i="5"/>
  <c r="D13" i="5" s="1"/>
  <c r="G51" i="5" l="1"/>
  <c r="D52" i="5" s="1"/>
  <c r="G94" i="1"/>
  <c r="G30" i="1"/>
  <c r="G49" i="1"/>
  <c r="D85" i="5" l="1"/>
  <c r="G15" i="1" l="1"/>
  <c r="G81" i="1" l="1"/>
  <c r="G79" i="1"/>
  <c r="G78" i="1"/>
  <c r="G77" i="1"/>
  <c r="G47" i="1"/>
  <c r="G46" i="1"/>
  <c r="G88" i="1" l="1"/>
  <c r="D89" i="1" s="1"/>
  <c r="G24" i="6"/>
  <c r="G65" i="6" s="1"/>
  <c r="D66" i="6" l="1"/>
  <c r="D69" i="6"/>
  <c r="D74" i="6" l="1"/>
  <c r="D70" i="6"/>
  <c r="D71" i="6" l="1"/>
  <c r="D4" i="4" s="1"/>
  <c r="D81" i="5" l="1"/>
  <c r="D89" i="5" l="1"/>
  <c r="D82" i="5"/>
  <c r="D80" i="5"/>
  <c r="D86" i="5" l="1"/>
  <c r="D3" i="4" s="1"/>
  <c r="H3" i="4" s="1"/>
  <c r="G108" i="1"/>
  <c r="D113" i="1" s="1"/>
  <c r="G22" i="1" l="1"/>
  <c r="G43" i="1" l="1"/>
  <c r="G41" i="1" l="1"/>
  <c r="G13" i="1" l="1"/>
  <c r="D36" i="1" s="1"/>
  <c r="G92" i="1" l="1"/>
  <c r="G39" i="1"/>
  <c r="D57" i="1" s="1"/>
  <c r="G8" i="1"/>
  <c r="G6" i="1"/>
  <c r="D9" i="1" l="1"/>
  <c r="G104" i="1"/>
  <c r="D105" i="1" s="1"/>
  <c r="D121" i="1"/>
  <c r="D125" i="1" l="1"/>
  <c r="D12" i="4" s="1"/>
  <c r="D118" i="1" l="1"/>
  <c r="D116" i="1" l="1"/>
  <c r="D120" i="1"/>
  <c r="D117" i="1"/>
  <c r="D119" i="1"/>
  <c r="D122" i="1" l="1"/>
  <c r="D2" i="4" s="1"/>
  <c r="D5" i="4" l="1"/>
  <c r="D6" i="4" s="1"/>
  <c r="H2" i="4"/>
  <c r="H4" i="4" s="1"/>
  <c r="D7" i="4" l="1"/>
  <c r="D8" i="4" s="1"/>
  <c r="D9" i="4" s="1"/>
</calcChain>
</file>

<file path=xl/sharedStrings.xml><?xml version="1.0" encoding="utf-8"?>
<sst xmlns="http://schemas.openxmlformats.org/spreadsheetml/2006/main" count="417" uniqueCount="205">
  <si>
    <t>ukupno</t>
  </si>
  <si>
    <t>1.</t>
  </si>
  <si>
    <t>paušal</t>
  </si>
  <si>
    <t>2.</t>
  </si>
  <si>
    <t>3.</t>
  </si>
  <si>
    <t>4.</t>
  </si>
  <si>
    <t>5.</t>
  </si>
  <si>
    <t>m'</t>
  </si>
  <si>
    <t xml:space="preserve">kom </t>
  </si>
  <si>
    <t>kom</t>
  </si>
  <si>
    <t>1. PROČELJA</t>
  </si>
  <si>
    <t>1.1. PRIPREMNI RADOVI</t>
  </si>
  <si>
    <r>
      <t>m</t>
    </r>
    <r>
      <rPr>
        <vertAlign val="superscript"/>
        <sz val="10"/>
        <rFont val="Calibri"/>
        <family val="2"/>
        <charset val="238"/>
        <scheme val="minor"/>
      </rPr>
      <t>2</t>
    </r>
  </si>
  <si>
    <t>1.2. DEMONTAŽE I RUŠENJA</t>
  </si>
  <si>
    <t>1. PROČELJA - REKAPITULACIJA</t>
  </si>
  <si>
    <t>1.4. IZOLATERSKI I FASADERSKI</t>
  </si>
  <si>
    <t>1.5. LIMARSKI RADOVI</t>
  </si>
  <si>
    <t>UKUPNO</t>
  </si>
  <si>
    <t>1.4. IZOLATERSKI I FASADERSKI RADOVI</t>
  </si>
  <si>
    <t>PDV 25%</t>
  </si>
  <si>
    <t>1.3. ZIDARSKI RADOVI</t>
  </si>
  <si>
    <t>Napomena!</t>
  </si>
  <si>
    <t>OD SVEUKUPNE CIJENE - MOGUĆI NEPREDVIĐENI RADOVI:</t>
  </si>
  <si>
    <t xml:space="preserve"> REKAPITULACIJA</t>
  </si>
  <si>
    <t>OD UKUPNE CIJENE - MOGUĆI NEPREDVIĐENI RADOVI:</t>
  </si>
  <si>
    <t xml:space="preserve">1.3. ZIDARSKI </t>
  </si>
  <si>
    <t>jed.</t>
  </si>
  <si>
    <t>kol.</t>
  </si>
  <si>
    <t>jed. cijena</t>
  </si>
  <si>
    <t>SVEUKUPNO</t>
  </si>
  <si>
    <t>Izvođač je za nepredviđene radove dužan tražiti
odobrenje nadzornog inženjera.</t>
  </si>
  <si>
    <r>
      <t>Dobava, postava, skidanje i otprema cijevne fasadne skele od bešavnih cijevi. Skelu izvesti prema postojećim HTZ propisima i u svemu kako je opisano u općim uvjetima. U jediničnu cijenu uključiti i zaštitni zastor od jutenih ili plastičnih  traka, koje se postavljaju s vanjske strane skele po cijeloj površini. Skelu je potrebno osigurati od prevrtanja sidrenjem u objekt i osigurati uzemljenjem od udara groma. Potrebno je izvesti pomoćne čelične ili drvene ljestve - penjalice, u svrhu vertikalne komunikacije po skeli. Prije izvedbe skele izvođač je dužan izraditi projekt skele što je u cijeni stavke. U cijeni je i osiguranje i zaštita na rubnim dijelovima skele. U cijenu stavke uključena je i izvedba tunelske skele za osiguranje prilaza i ulaza u zgradu. Obračun se vrši po m</t>
    </r>
    <r>
      <rPr>
        <vertAlign val="superscript"/>
        <sz val="10"/>
        <rFont val="Calibri"/>
        <family val="2"/>
        <charset val="238"/>
        <scheme val="minor"/>
      </rPr>
      <t>2</t>
    </r>
    <r>
      <rPr>
        <sz val="10"/>
        <rFont val="Calibri"/>
        <family val="2"/>
        <charset val="238"/>
        <scheme val="minor"/>
      </rPr>
      <t xml:space="preserve"> vertikalne projekcije površine skele.</t>
    </r>
  </si>
  <si>
    <t>UKUPNO:</t>
  </si>
  <si>
    <r>
      <t>Zaštita vanjskih otvora, odnosno postojeće vanjske stolarije: daskama, letvicama i zaštitnom folijom. U cijeni sav rad, materijal i pomoćni materijal.  Obračun po m</t>
    </r>
    <r>
      <rPr>
        <vertAlign val="superscript"/>
        <sz val="10"/>
        <rFont val="Calibri"/>
        <family val="2"/>
        <charset val="238"/>
        <scheme val="minor"/>
      </rPr>
      <t>2</t>
    </r>
    <r>
      <rPr>
        <sz val="10"/>
        <rFont val="Calibri"/>
        <family val="2"/>
        <charset val="238"/>
        <scheme val="minor"/>
      </rPr>
      <t>.</t>
    </r>
  </si>
  <si>
    <t>Demontaža i privremeno deponiranje raznih elemenata na pročelju zgrade na mjesto prema odluci nadzornog inženjera i investitora, ponovna montaža nakon izvedbe radova. U cijeni sav potreban rad, alat i pomoćni materijal. Obračun po kom.</t>
  </si>
  <si>
    <t>- rasvjetna tijela</t>
  </si>
  <si>
    <t>Završno čišćenje zgrade i gradilišta. Potrebno očistiti sve klupčice, stakla i okoliš. Obračun paušalno.</t>
  </si>
  <si>
    <t>Razni nepredviđeni radovi koji se mogu pojaviti. Priznavanje radova se dokazuje upisom u građevinsku knjigu i dnevnik koje mora odobriti nadzorni inženjer. U stavci obračunato 5 % radova iz stavki limarskih radova.</t>
  </si>
  <si>
    <t>Razni nepredviđeni radovi koji se mogu pojaviti. Priznavanje radova se dokazuje upisom u građevinsku knjigu i dnevnik koje mora odobriti nadzorni inženjer. U stavci obračunato 5 % radova iz stavki izolaterskih radova.</t>
  </si>
  <si>
    <t>Strojno uklanjanje donje prozorske špalete u punoj širini otvora, u debljini d=3-5 cm za postavu toplinske izolacije ispod nove prozorske klupčice.</t>
  </si>
  <si>
    <t>6.</t>
  </si>
  <si>
    <t>- razni nosači, rešetke, ploče i ormarići</t>
  </si>
  <si>
    <t>7.</t>
  </si>
  <si>
    <t>Zidarska obrada špaleta nakon radova rušenja i demontaže (donja prozorska špaleta). Stavka uključuje podzidavanje, žbukanje kao priprema za izvedbu završnog sloja i bojanje disperzivnom bojom u dva sloja s unutarnje strane (ako se prilikom uklanjanja donje prozorske špalete oštetio i unutarnji dio).</t>
  </si>
  <si>
    <t>Dobava i ugradnja ormarića mjernog spoja za uzemljenje gromobrana sa svim fazonskim komadima i pričvršćenjima.  Obavezno predvidjeti ukrućenje na pročelje. U jediničnoj cijeni sadržan je sav potreban rad i materijal za ugradbu ormarića s obaveznom provjerom mjera na licu mjesta. Obračun po kom.</t>
  </si>
  <si>
    <t>2. RAVNI KROV</t>
  </si>
  <si>
    <t>2.1. PRIPREMNI RADOVI, DEMONTAŽE I RUŠENJA</t>
  </si>
  <si>
    <t>2.2. ZIDARSKI RADOVI</t>
  </si>
  <si>
    <t>2.3. IZOLATERSKI RADOVI</t>
  </si>
  <si>
    <t>2. RAVNI KROV - REKAPITULACIJA</t>
  </si>
  <si>
    <t>2.2 ZIDARSKI RADOVI:</t>
  </si>
  <si>
    <t>2.3. IZOLATERSKI RADOVI:</t>
  </si>
  <si>
    <t>1.1. PRIPREMNI RADOVI:</t>
  </si>
  <si>
    <t>2.1. DEMONTAŽE I RUŠENJA</t>
  </si>
  <si>
    <t>2.1. DEMONTAŽE I RUŠENJA:</t>
  </si>
  <si>
    <t>1.2. DEMONTAŽE I RUŠENJA:</t>
  </si>
  <si>
    <t>1.3. ZIDARSKI RADOVI:</t>
  </si>
  <si>
    <t>1.4. IZOLATERSKI I FASADERSKI RADOVI:</t>
  </si>
  <si>
    <t>1.5. LIMARSKI RADOVI:</t>
  </si>
  <si>
    <t>3. STOLARIJA</t>
  </si>
  <si>
    <t>3.1. DEMONTAŽE I RUŠENJA</t>
  </si>
  <si>
    <t>3.1. DEMONTAŽE I RUŠENJA UKUPNO:</t>
  </si>
  <si>
    <t>3.2. STOLARSKI RADOVI</t>
  </si>
  <si>
    <t>3.2. STOLARSKI RADOVI UKUPNO:</t>
  </si>
  <si>
    <t>3. STOLARIJA - REKAPITULACIJA</t>
  </si>
  <si>
    <t>Razni nepredviđeni radovi koji se mogu pojaviti. Priznavanje radova se dokazuje upisom u građevinsku knjigu i dnevnik koje mora odobriti nadzorni inženjer. U stavci obračunato 2 % radova iz stavki stolarskih radova.</t>
  </si>
  <si>
    <t xml:space="preserve">- špalete </t>
  </si>
  <si>
    <t>- zidovi Z5</t>
  </si>
  <si>
    <t>Demontaža postojećeg sokla na zidovima loggie s odvozom na deponij. Obračun po m'.</t>
  </si>
  <si>
    <t>- prohodni ravni krov</t>
  </si>
  <si>
    <t>- prohodni ravni krov (mineralna kamena vuna d=18 cm)</t>
  </si>
  <si>
    <t>Dobava materijala i obrada prodora kroz krov (vodolovno grlo), PVC nearmiranom folijom, s pričvršćenjem, obujmicom i brtvljenjem. Obračun po kom.</t>
  </si>
  <si>
    <t>Dobava i ugradnja slivnika visokog učinka sa prirubnicom za uklještenje hidroizolacije i bez zapora za miris, koristiti za gravitacijsku odvodnju krovova. Ugraditi proizvod od lijevanog željeza u nominalnim veličinama od DN100 (prema preporuci proizvođača) dvodijelne izvedbe. Obračun po komadu ugrađenog slivnika.</t>
  </si>
  <si>
    <t>2.4. PODOPOLAGAČKI RADOVI</t>
  </si>
  <si>
    <t>2.4. PODOPOLAGAČKI RADOVI UKUPNO:</t>
  </si>
  <si>
    <t>2.5. KERAMIČARSKI RADOVI</t>
  </si>
  <si>
    <t>2.5. KERAMIČARSKI RADOVI:</t>
  </si>
  <si>
    <t>2.6. LIMARSKI RADOVI</t>
  </si>
  <si>
    <t>2.6. LIMARSKI RADOVI:</t>
  </si>
  <si>
    <r>
      <t>Priprema podloge. Izravnavanje oštećenih dijelova pročelja cementnim mortom u pretpostavljenoj debljini do maksimalno 2 cm. Ukoliko su potrebne veće debljine, izravnavanje izvesti u više slojeva na prethodno očvrsli sloj. Stavka se obračunava po izvedenim situacijama sa upisom količina u građevinskoj knjizi. Obračun po m</t>
    </r>
    <r>
      <rPr>
        <vertAlign val="superscript"/>
        <sz val="10"/>
        <rFont val="Calibri"/>
        <family val="2"/>
        <charset val="238"/>
        <scheme val="minor"/>
      </rPr>
      <t>2</t>
    </r>
    <r>
      <rPr>
        <sz val="10"/>
        <rFont val="Calibri"/>
        <family val="2"/>
        <charset val="238"/>
        <scheme val="minor"/>
      </rPr>
      <t xml:space="preserve"> izvedene površine.</t>
    </r>
  </si>
  <si>
    <r>
      <t>Otprašivanje površine kompletnog pročelja i pranje vodenim mlazom pod pritiskom. U stavku uključeno i struganje oštećene boje s betonskih elemenata. Stavka se obračunava po izvedenim situacijama upisom količina u građevinskoj knjizi. Obračun po m</t>
    </r>
    <r>
      <rPr>
        <vertAlign val="superscript"/>
        <sz val="10"/>
        <rFont val="Calibri"/>
        <family val="2"/>
        <charset val="238"/>
        <scheme val="minor"/>
      </rPr>
      <t>2</t>
    </r>
    <r>
      <rPr>
        <sz val="10"/>
        <rFont val="Calibri"/>
        <family val="2"/>
        <charset val="238"/>
        <scheme val="minor"/>
      </rPr>
      <t>.</t>
    </r>
  </si>
  <si>
    <r>
      <t>Dobava, doprema i polaganje novih kulir ploča, d=4 cm postavljenih kao zamjena za oštećene postojeće kulir ploče. U cijenu uključiti sve kompletno, pomoćna i vezna sredstva do potpune funkcionalnosti i vodonepropusnosti. Na licu mjesta u prisutnosti nadzornog inženjera utvrditi stanje postojećih kulir ploča te prema tome odrediti potrebnu količinu novih kulir ploča. Obračun po m</t>
    </r>
    <r>
      <rPr>
        <vertAlign val="superscript"/>
        <sz val="10"/>
        <rFont val="Calibri"/>
        <family val="2"/>
        <charset val="238"/>
        <scheme val="minor"/>
      </rPr>
      <t>2</t>
    </r>
    <r>
      <rPr>
        <sz val="10"/>
        <rFont val="Calibri"/>
        <family val="2"/>
        <charset val="238"/>
        <scheme val="minor"/>
      </rPr>
      <t>.</t>
    </r>
  </si>
  <si>
    <t>- zidovi Z2</t>
  </si>
  <si>
    <t>- zidovi Z3</t>
  </si>
  <si>
    <t>8.</t>
  </si>
  <si>
    <t xml:space="preserve">- vanjska jedinica klima uređaja </t>
  </si>
  <si>
    <t>- neprohodni ravni krov</t>
  </si>
  <si>
    <t>- neprohodni ravni krov (mineralna kamena vuna d=18 cm)</t>
  </si>
  <si>
    <t>Dobava i ugradnja limenog opšava vertikalne hidroizolacije ograde, zidova i odzračnika na prohodnom i neprohodnom ravnom krovu. Izvesti od pocinčanog lima d=1,00 mm razvijene širine do 350 mm. Točnu razvijenu širinu utvrditi na licu mjesta i u koordinaciji s nadzornim inženjerom. U cijenu uključiti sve kompletno, pomoćna i vezna sredstva do potpune funkcionalnosti i vodonepropusnosti.  U stavku obračunati i spajanje gromobranske instalacije. Obračun po m'.</t>
  </si>
  <si>
    <t>Dobava i postava sokla podnim keramičkim pločicama na otvorenim lođama. Pločice, kvalitete, boje i veličine po izboru investitora. Postava s minimalnim fugama. Sokl izvesti  ljepljenjem dvokomponentnim ljepilom na već pripremljenu podlogu. Pločice iste vrste kao i podne, visina sokla 10 cm. U cijenu uključen sav potreban materijal s radom, rezanjem, pripasavanjem i fugiranjem pločica masom za fugiranje. Obračun m' postavljenog sokla.</t>
  </si>
  <si>
    <t>Demontaža postojeće stolarije uz minimalna oštećenja s vanjske i unutarnje strane. U stavku ulazi demontaža dotrajalih, starih vrata, prozora i svjtelarnika, te sva potrebna zaštita i odvoz na deponij koji osigurava izvođač radova. Prije demontaže, obavezno uzeti sve potrebne mjere i detalje potrebne za izradu nove stolarije.</t>
  </si>
  <si>
    <r>
      <t>Polaganje postojećih kulir ploča d=4 cm postavljenih kao završni sloj prohodnog ravnog krova. U cijenu uključiti sve kompletno, pomoćna i vezna sredstva do potpune funkcionalnosti i vodonepropusnosti. Obračun po m</t>
    </r>
    <r>
      <rPr>
        <vertAlign val="superscript"/>
        <sz val="10"/>
        <rFont val="Calibri"/>
        <family val="2"/>
        <charset val="238"/>
        <scheme val="minor"/>
      </rPr>
      <t>2</t>
    </r>
    <r>
      <rPr>
        <sz val="10"/>
        <rFont val="Calibri"/>
        <family val="2"/>
        <charset val="238"/>
        <scheme val="minor"/>
      </rPr>
      <t>.
Faze izrade:
- dobava i nasipavanje pijeska kao podloge za kulir ploče debljine 4 cm
- polaganje postojećih kulir ploča.</t>
    </r>
  </si>
  <si>
    <t>- antene</t>
  </si>
  <si>
    <t>- satelitske atene</t>
  </si>
  <si>
    <t>Demontaža postojećih vanjskih prozorskih klupčica s odvozom na deponij. Obračun po m' demontirane klupčice.</t>
  </si>
  <si>
    <r>
      <t>Dobava i ugradnja ekstrudiranog polistirena (XPS) za toplinski kontaktni sustav pročelja prema HRN EN 13164, debljine d=12 cm  (materijal za izvedbu povezanog sustava za vanjsku toplinsku izolaciju ETICS), sljedećih karakteristika: 
- deklarirana toplinske provodljivosti λ=0,033 W/mK
- otpor difuziji vodene pare μ=150 prema HRN EN 12086
Faze izrade ETICS prema ETAG 004 i HRN EN 13500:
- ljepljenje  ploča od ekstrudiranog polistirena (XPS) navedenih karakteristika, nanošenjem paropropusnog morta za ljepljenje i armiranje, trakasto po rubovima i točkasto po sredini ploča (min. 40 %  ploče pokriti ljepilom)
- ploče se 3-5 dana nakon ljepljenja dodatno mehanički pričvršćuju pričvrsnicama s čeličnom jezgrom (minimalno 6 kom/m</t>
    </r>
    <r>
      <rPr>
        <vertAlign val="superscript"/>
        <sz val="10"/>
        <rFont val="Calibri"/>
        <family val="2"/>
        <charset val="238"/>
        <scheme val="minor"/>
      </rPr>
      <t>2</t>
    </r>
    <r>
      <rPr>
        <sz val="10"/>
        <rFont val="Calibri"/>
        <family val="2"/>
        <charset val="238"/>
        <scheme val="minor"/>
      </rPr>
      <t>) prema W shemi, izvršiti probno izvlačenje pričvrsnica (pričvrsnica mora izdržati deklariranu silu na izvlačenje).                                                                                                                                                                                     - na rubnim dijelovima zgrade, kao i na bridove otvora, postavljaju se PVC kutni profili s mrežicom. Na kutevima otvora (prozora, vrata...) izvesti dijagonalna armiranja trakama armaturne mrežice 160 gr/m</t>
    </r>
    <r>
      <rPr>
        <vertAlign val="superscript"/>
        <sz val="10"/>
        <rFont val="Calibri"/>
        <family val="2"/>
        <charset val="238"/>
        <scheme val="minor"/>
      </rPr>
      <t>2</t>
    </r>
    <r>
      <rPr>
        <sz val="10"/>
        <rFont val="Calibri"/>
        <family val="2"/>
        <charset val="238"/>
        <scheme val="minor"/>
      </rPr>
      <t xml:space="preserve"> minimalne dimenzije 20x40 cm</t>
    </r>
  </si>
  <si>
    <t>9.</t>
  </si>
  <si>
    <t>10.</t>
  </si>
  <si>
    <t>Demontaža postojećeg limenog opšava neprohodnog ravnog krova na zadnjoj etaži. U cijeni sav potreban rad, horizontalni i vertikalni prijenos te odvoz na deponij. Obračun po m'.</t>
  </si>
  <si>
    <r>
      <t>Uklanjanje slojeva ravnog krova do postojećeg sloja betona za pad uključujući demontažu i skladištenje ploča od kulira na prohodnom krovu te uklanjanje horizontalne hidroizolacije sa zidova i ograda. Stanje slojeva postojećeg ravnog krova treba utvrditi na licu mjesta te odobriti od strane nadzornog inženjera.
U cijenu uračunat horizontalni i vertkalni prijenos, utovar, transport i zbrinjavanje na gradskom deponiju te privremeno zbrinjavanje postojećih kulir ploča. Obračun po m</t>
    </r>
    <r>
      <rPr>
        <vertAlign val="superscript"/>
        <sz val="10"/>
        <rFont val="Calibri"/>
        <family val="2"/>
        <charset val="238"/>
        <scheme val="minor"/>
      </rPr>
      <t>2</t>
    </r>
    <r>
      <rPr>
        <sz val="10"/>
        <rFont val="Calibri"/>
        <family val="2"/>
        <charset val="238"/>
        <scheme val="minor"/>
      </rPr>
      <t xml:space="preserve"> tlocrtne površine krova.</t>
    </r>
  </si>
  <si>
    <t>Dobava i ugradnja cijevi za odvod kondenzata klima uređaja koji su postavljeni na fasadi. Dispoziciju i broj vertikala za klima uređaje potrebno dogovoriti s predstavnikom zgrade na licu mjesta i u kordinaciji s nadzornim inženjerom. U stavci uračunato i šlicanje kanala za cijev u debljini od minimalno 2 cm u postojećoj  žbuci vanjskog zida. Promjer cijevi koji se ugrađuje iznosi 32 mm. Obračun po m' ugrađene cijevi sa kompletnim radovima do uporabne vrijednosti.</t>
  </si>
  <si>
    <t>Razni nepredviđeni radovi koji se mogu pojaviti. Priznavanje radova se dokazuje upisom u građevinsku knjigu i dnevnik koje mora odobriti nadzorni inženjer. U stavci obračunato 2% radova iz stavki podopolagačkih radova.</t>
  </si>
  <si>
    <t>komplet</t>
  </si>
  <si>
    <t>- podgled lođa (mineralna kamena vuna d=8 cm)</t>
  </si>
  <si>
    <t>- gromobran</t>
  </si>
  <si>
    <t>- zidovi Z1</t>
  </si>
  <si>
    <t>- zidovi Z4</t>
  </si>
  <si>
    <t>- strop lođe MK3</t>
  </si>
  <si>
    <r>
      <t>- izvesti sloj debljine d= 5 mm paropropusnog  bijelog morta za ljepljenje i armiranje, niskog modula elastičnosti (E~3500 N/mm</t>
    </r>
    <r>
      <rPr>
        <vertAlign val="superscript"/>
        <sz val="10"/>
        <rFont val="Calibri"/>
        <family val="2"/>
        <charset val="238"/>
        <scheme val="minor"/>
      </rPr>
      <t>2</t>
    </r>
    <r>
      <rPr>
        <sz val="10"/>
        <rFont val="Calibri"/>
        <family val="2"/>
        <charset val="238"/>
        <scheme val="minor"/>
      </rPr>
      <t>), visoke otpornosti na udarac &gt; 10 J.
 U ovaj sloj ljepila, utiskuje se  staklena, alkalno otporna mrežica za armiranje 160 gr/m</t>
    </r>
    <r>
      <rPr>
        <vertAlign val="superscript"/>
        <sz val="10"/>
        <rFont val="Calibri"/>
        <family val="2"/>
        <charset val="238"/>
        <scheme val="minor"/>
      </rPr>
      <t>2</t>
    </r>
    <r>
      <rPr>
        <sz val="10"/>
        <rFont val="Calibri"/>
        <family val="2"/>
        <charset val="238"/>
        <scheme val="minor"/>
      </rPr>
      <t xml:space="preserve">, sa preklopima od minimalno 10 cm. Ukupna debljina armirajućeg sloja ne smije biti manja od 5 mm, a mrežica mora biti smještena u gornjoj trećini sloja.
Sistem se izvodi na zidovima od armiranog betona (zid Z1, Z2, Z3, Z4), na zidovima od drvenih okvira s panelima (zid Z5) te na podgledima balkona (MK3).
Stavka uključuje postavljanje svih potrebnih elemenata, rubnih profila za pročelje, PVC kutnika (s mrežicom), ojačanja na sve rubove, otvore, uglove i plastičnih okapnica. </t>
    </r>
  </si>
  <si>
    <t>- zidovi Z1 (mineralna kamena vuna d=12 cm)</t>
  </si>
  <si>
    <t>- zidovi Z4s   (ekstrudirani polistiren d=14 cm)</t>
  </si>
  <si>
    <r>
      <t>- izvesti sloj debljine d= 5 mm paropropusnog  bijelog morta za ljepljenje i armiranje, niskog modula elastičnosti (E~3500 N/mm</t>
    </r>
    <r>
      <rPr>
        <vertAlign val="superscript"/>
        <sz val="10"/>
        <rFont val="Calibri"/>
        <family val="2"/>
        <charset val="238"/>
        <scheme val="minor"/>
      </rPr>
      <t>2</t>
    </r>
    <r>
      <rPr>
        <sz val="10"/>
        <rFont val="Calibri"/>
        <family val="2"/>
        <charset val="238"/>
        <scheme val="minor"/>
      </rPr>
      <t>), visoke otpornosti na udarac &gt; 10 J.  U ovaj sloj ljepila, utiskuje se  staklena, alkalno otporna mrežica za armiranje 160 gr/m</t>
    </r>
    <r>
      <rPr>
        <vertAlign val="superscript"/>
        <sz val="10"/>
        <rFont val="Calibri"/>
        <family val="2"/>
        <charset val="238"/>
        <scheme val="minor"/>
      </rPr>
      <t>2</t>
    </r>
    <r>
      <rPr>
        <sz val="10"/>
        <rFont val="Calibri"/>
        <family val="2"/>
        <charset val="238"/>
        <scheme val="minor"/>
      </rPr>
      <t>, sa preklopima od minimalno 10 cm. Ukupna debljina armirajućeg sloja ne smije biti manja od 5 mm, a mrežica mora biti smještena u gornjoj trećini sloja. 
Sistem se izvodi na zidovima od armiranog betona (zid Z4s). 
Stavka uključuje postavljanje svih potrebnih elemenata, rubnih profila za pročelje, PVC kutnika (s mrežicom), ojačanja na sve rubove, otvore, uglove i plastičnih okapnica.
Na spojevima ETICS-a sa stolarijom, ovisno o dimenzijama i poziciji otvora, te debljini izolacije, ugraditi priključne profile za kvalitetan i trajan spoj ETICS-a sa stolarijom. Na spojevima ETICS-a sa prozorskim  klupicama, ugraditi izolacijsku traku za fuge (3-7 mm).
U svemu se pridržavati uputa i specifikacija proizvođača (HUPFAS, Smjernice za izradu sustava za vanjsku toplinsku izolaciju - ETICS), pravila struke i standarda kvalitete.</t>
    </r>
  </si>
  <si>
    <r>
      <t>Izvedba zaštitno dekorativne silikatne žbuke valjane teksture (zrno do 2 mm) u svemu prema uputama proizvođača. 
- nakon sušenja (od 10-14 dana, ovisno o vremenskim uvjetima), suha i čista podloga premazuje se ravnomjerno i temeljito nerazrijeđenim dubinskim aktivnim predpremazom, koji ujednačava i smanjuje vodupojnost podloge, te svojom penetracijom u podlogu, poboljšava prionjivost na istu, a svojim algicidnim dodacima, mogućnost pojave algi i gljivica smanjuje na najmanju moguću mjeru.
- nakon minimalno 24 sata sušenja, nanosi se vodoodbojna i paropropusna silikatna završna dekorativna žbuka, visokootporna na vremenske utjecaje, u granulaciji 2 mm. Žbuka u boji po uzoru na postojeće stanje po izboru investitiora (stupanj refleksije &gt;30 %, svijetli tonovi tonu dopuštenom za ETICS).
U cijenu uključena impregnacija i priprema podloge prema uputama proizvođača.
Obračun po m</t>
    </r>
    <r>
      <rPr>
        <vertAlign val="superscript"/>
        <sz val="10"/>
        <rFont val="Calibri"/>
        <family val="2"/>
        <charset val="238"/>
        <scheme val="minor"/>
      </rPr>
      <t>2</t>
    </r>
    <r>
      <rPr>
        <sz val="10"/>
        <rFont val="Calibri"/>
        <family val="2"/>
        <charset val="238"/>
        <scheme val="minor"/>
      </rPr>
      <t xml:space="preserve"> po normi za žbukanje:
- otvori do 3 m</t>
    </r>
    <r>
      <rPr>
        <vertAlign val="superscript"/>
        <sz val="10"/>
        <rFont val="Calibri"/>
        <family val="2"/>
        <charset val="238"/>
        <scheme val="minor"/>
      </rPr>
      <t>2</t>
    </r>
    <r>
      <rPr>
        <sz val="10"/>
        <rFont val="Calibri"/>
        <family val="2"/>
        <charset val="238"/>
        <scheme val="minor"/>
      </rPr>
      <t xml:space="preserve"> se ne oduzimaju, špalete se ne obračunavaju 
- kod otvora od 3 m</t>
    </r>
    <r>
      <rPr>
        <vertAlign val="superscript"/>
        <sz val="10"/>
        <rFont val="Calibri"/>
        <family val="2"/>
        <charset val="238"/>
        <scheme val="minor"/>
      </rPr>
      <t>2</t>
    </r>
    <r>
      <rPr>
        <sz val="10"/>
        <rFont val="Calibri"/>
        <family val="2"/>
        <charset val="238"/>
        <scheme val="minor"/>
      </rPr>
      <t xml:space="preserve"> do 5 m</t>
    </r>
    <r>
      <rPr>
        <vertAlign val="superscript"/>
        <sz val="10"/>
        <rFont val="Calibri"/>
        <family val="2"/>
        <charset val="238"/>
        <scheme val="minor"/>
      </rPr>
      <t>2</t>
    </r>
    <r>
      <rPr>
        <sz val="10"/>
        <rFont val="Calibri"/>
        <family val="2"/>
        <charset val="238"/>
        <scheme val="minor"/>
      </rPr>
      <t>, oduzima se površina preko 3 m</t>
    </r>
    <r>
      <rPr>
        <vertAlign val="superscript"/>
        <sz val="10"/>
        <rFont val="Calibri"/>
        <family val="2"/>
        <charset val="238"/>
        <scheme val="minor"/>
      </rPr>
      <t>2</t>
    </r>
    <r>
      <rPr>
        <sz val="10"/>
        <rFont val="Calibri"/>
        <family val="2"/>
        <charset val="238"/>
        <scheme val="minor"/>
      </rPr>
      <t>, špalete se ne obračunavaju
- kod otvora preko 5 m</t>
    </r>
    <r>
      <rPr>
        <vertAlign val="superscript"/>
        <sz val="10"/>
        <rFont val="Calibri"/>
        <family val="2"/>
        <charset val="238"/>
        <scheme val="minor"/>
      </rPr>
      <t>2</t>
    </r>
    <r>
      <rPr>
        <sz val="10"/>
        <rFont val="Calibri"/>
        <family val="2"/>
        <charset val="238"/>
        <scheme val="minor"/>
      </rPr>
      <t>, oduzima se površina preko 3 m</t>
    </r>
    <r>
      <rPr>
        <vertAlign val="superscript"/>
        <sz val="10"/>
        <rFont val="Calibri"/>
        <family val="2"/>
        <charset val="238"/>
        <scheme val="minor"/>
      </rPr>
      <t>2</t>
    </r>
    <r>
      <rPr>
        <sz val="10"/>
        <rFont val="Calibri"/>
        <family val="2"/>
        <charset val="238"/>
        <scheme val="minor"/>
      </rPr>
      <t xml:space="preserve">, špalete se obračunavaju. </t>
    </r>
  </si>
  <si>
    <t>- zidovi Z2 (mineralna kamena vuna d=14 cm)</t>
  </si>
  <si>
    <t>- zidovi Z3 (mineralna kamena vuna d=14 cm)</t>
  </si>
  <si>
    <t>- zidovi Z5 (mineralna kamena vuna d=10 cm)</t>
  </si>
  <si>
    <t>- zidovi Z1 (ekstrudirani polistiren d=12 cm)</t>
  </si>
  <si>
    <t>- zidovi Z4s (ekstrudirani polistiren d=14 cm)</t>
  </si>
  <si>
    <t>Demontaža postojećeg limenog opšava ograde prohodnog krova. U cijeni sav potreban rad, horizontalni i vertikalni prijenos te odvoz na deponij. Obračun po m'.</t>
  </si>
  <si>
    <t>Dozidavanje AB ograde ravnog prohodnog krova zidnim blokovima od porobetona u produžnom mortu. Visina ograde nakon dozidavanja je  minimalno 1,00 m od završne kote novog ravnog krova. Sve mjere provjeriti u naravi. Zidanje mora biti čisto i sa pravilnim vezom. Sudarne i ležajne spojnice moraju biti dobro zalivene mortom, redovi moraju potpuno horizontalni, a mort u spojnicama ne smije biti deblji od 1 cm. Ozidani dijelovi moraju biti vertikalni, također i kutovi, te sve površine zidova. Iscureni mort mora se skinuti dok je još vlažan.</t>
  </si>
  <si>
    <t>Demontaža postojećeg limenog opšava AB zida i AB elemenata na prohodnom ravnom krovu. U cijeni sav potreban rad, horizontalni i vertikalni prijenos te odvoz na deponij. Obračun po m'.</t>
  </si>
  <si>
    <t>Dobava i ugradnja vanjskih prozorskih klupčica s okapnicom od pocinčanog lima d=1,00 mm bojanog bijelom bojom. Razvijene širine do 400 mm. Točnu razvijenu širinu utvrditi na licu mjesta i u koordinaciji s nadzornim inženjerom. Stavka uključuje dobavu i postavu svog pomoćnog materijala potrebnu za izvedbu kvalitetnog brtvljenja spojeva sa stolarijom i pročeljem. Obračun po m'.</t>
  </si>
  <si>
    <t>Dobava, doprema i ugradnja limenog opšava ograde prohodnog ravnog krova od pocinčanog lima d=1,00 mm, razvijene širine 500 mm, kao zaštitu od atmosferilija. Točnu razvijenu širinu utvrditi na licu mjesta i u koordinaciji s nadzornim inženjerom. U cijenu uključiti sve kompletno, pomoćna i vezna sredstva do potpune funkcionalnosti i vodonepropusnosti. Obračun po m'.</t>
  </si>
  <si>
    <t>Dobava, doprema i ugradnja limenog opšava AB zidova i AB elemenata na prohodnom ravnom krovu od pocinčanog lima d=1,00 mm, razvijene širine 500 mm, kao zaštitu od atmosferilija. Točnu razvijenu širinu utvrditi na licu mjesta i u koordinaciji s nadzornim inženjerom. U cijenu uključiti sve kompletno, pomoćna i vezna sredstva do potpune funkcionalnosti i vodonepropusnosti.  U stavku obračunati i spajanje gromobranske instalacije. Obračun po m'.</t>
  </si>
  <si>
    <t>Dobava i ugradnja limenog opšava toplinske izolacije vanjskog zida podruma (klupčica podrumskih prozora) od pocinčanog lima d=1,00 mm razvijene širine do 550 mm.  Točnu razvijenu širinu utvrditi na licu mjesta i u koordinaciji s nadzornim inženjerom. U cijenu uključiti sve kompletno, pomoćna i vezna sredstva do potpune funkcionalnosti i vodonepropusnosti.  U stavku obračunati i spajanje gromobranske instalacije. Obračun po m'.</t>
  </si>
  <si>
    <r>
      <t>Dobava i ugradnja mineralne kamene vune za toplinski kontaktni sustav pročelja prema HRN EN 13162, debljine d=10 cm, d=12 cm i d=14 cm (materijal za izvedbu povezanog sustava za vanjsku toplinsku izolaciju ETICS), sljedećih karakteristika:
- deklarirana toplinske provodljivosti λ=0,035 W/mK
- reakcija na požar A1 (mogućnost upotrebe materijala reakcije na požar najmanje A2) prema HRN EN 13501-1
- otpor difuziji vodene pare μ=1 prema HRN EN 12086.
Faze izrade ETICS prema ETAG 004 i HRN EN 13500:
- ljepljenje  ploča od mineralne kamene vune navedenih karakteristika, nanošenjem paropropusnog bijelog morta za ljepljenje i armiranje, trakasto po rubovima i točkasto po sredini ploča (min. 40 %  ploče pokriti ljepilom)
- ploče se 3-5 dana nakon ljepljenja dodatno mehanički pričvršćuju pričvrsnicama s čeličnom jezgrom (minimalno 6 kom/m</t>
    </r>
    <r>
      <rPr>
        <vertAlign val="superscript"/>
        <sz val="10"/>
        <rFont val="Calibri"/>
        <family val="2"/>
        <charset val="238"/>
        <scheme val="minor"/>
      </rPr>
      <t>2</t>
    </r>
    <r>
      <rPr>
        <sz val="10"/>
        <rFont val="Calibri"/>
        <family val="2"/>
        <charset val="238"/>
        <scheme val="minor"/>
      </rPr>
      <t>) prema W shemi, izvršiti probno izvlačenje pričvrsnica (pričvrsnica mora izdržati deklariranu silu na izvlačenje), vidi stavku 4.                                                                                                                                                                                     - na rubnim dijelovima zgrade, kao i na bridove otvora, postavljaju se PVC kutni profili s mrežicom. Na kutevima otvora (prozora, vrata...) izvesti dijagonalna armiranja trakama armaturne mrežice 160 gr/m</t>
    </r>
    <r>
      <rPr>
        <vertAlign val="superscript"/>
        <sz val="10"/>
        <rFont val="Calibri"/>
        <family val="2"/>
        <charset val="238"/>
        <scheme val="minor"/>
      </rPr>
      <t>2</t>
    </r>
    <r>
      <rPr>
        <sz val="10"/>
        <rFont val="Calibri"/>
        <family val="2"/>
        <charset val="238"/>
        <scheme val="minor"/>
      </rPr>
      <t xml:space="preserve"> minimalne dimenzije 20x40 cm</t>
    </r>
  </si>
  <si>
    <t>Nakon odabira izvođača i tipa pričvrsnica potrebno je napraviti proračun broja pričvrsnica za povezane sustave za vanjsku toplinsku izolaciju (ETICS) za ugradnju na zgradu visoku 53,65 m. Proračun ovjerava projektant.</t>
  </si>
  <si>
    <t>Organizacija gradilišta, pribavljanje privremenih priključaka gradilišta, opskrbom vodom i električnom energijom, prijava početka građenja i sl.</t>
  </si>
  <si>
    <t>1.6. OSTALI RADOVI</t>
  </si>
  <si>
    <t>1.6. OSTALI RADOVI:</t>
  </si>
  <si>
    <t>- prohodni krov (terasa 17. kata)</t>
  </si>
  <si>
    <t>- neprohodni krov (18. kat)</t>
  </si>
  <si>
    <t>Demontaža postojećeg limenog opšava nadozida ravnog krova i limenog opšava oko ventilacija. U cijeni sav potreban rad, horizontalni i vertikalni prijenos te odvoz na deponij. Obračun po m'.</t>
  </si>
  <si>
    <t>Demontaža, privremeno deponiranje, skraćivanje i ponovna montaža ograde lođa (čelični dio ograde dimenzija 125×100 cm) na mjesto prema odluci nadzornog inženjera i investitora, skraćivanje ograde na novu dimenziju i ponovna montaža nakon izvedbe radova. U cijeni sav potreban rad, alat i pomoćni materijal. U cijenu uračunati sidrenje, obradu reza, sav potreban rad, alat i pomoćni materijal. Obračun po kom.</t>
  </si>
  <si>
    <t>Dozidavanje nadozida na spoju prohodne terase i lođe zidnim blokovima od porobetona u produžnom mortu. Visina nadozida nakon dozidavanja je  20 cm. Sve mjere provjeriti u naravi. Zidanje mora biti čisto i sa pravilnim vezom. Sudarne i ležajne spojnice moraju biti dobro zalivene mortom, redovi moraju potpuno horizontalni, a mort u spojnicama ne smije biti deblji od 1 cm. Ozidani dijelovi moraju biti vertikalni, također i kutovi, te sve površine zidova. Iscureni mort mora se skinuti dok je još vlažan. Obračun po m2 izvedene površine.</t>
  </si>
  <si>
    <t>Dobava i postavljanje OSB ploča debljine 22 mm za podizanje visine nadozida ravnog krova za 18 cm, prema Detalju 5. U cijenu uključiti i kutnike za fiksiranje OSB ploča, sav potreban rad i materijal za postavljanje OSB ploča.</t>
  </si>
  <si>
    <r>
      <t>Dobava, doprema i ugradnja toplinske izolacije od ploča tvrde mineralne kamene vune d=10 cm, u padu krovne plohe 2 % u svemu prema planu polaganja i uputstvima proizvođača.
Potrebne karakteristike:
- deklarirana toplinska provodljivost λ=0,038 W/mK prema HRN EN 12667
- reakcija na požar A1 prema HRN EN 13501-1
- otpor difuziji vodene pare μ =1 prema HRN EN 12086
U cijenu je uračunat sav potreban rad i materijal, kao i holker na spoju horizontalne i verikalne površine na nadozidu i oko zidova ventilaciskih kanala. U svemu se pridržavati uputa i specifikacija proizvođača, pravila struke i standarda kvalitete. Obračun po m</t>
    </r>
    <r>
      <rPr>
        <vertAlign val="superscript"/>
        <sz val="10"/>
        <rFont val="Calibri"/>
        <family val="2"/>
        <charset val="238"/>
        <scheme val="minor"/>
      </rPr>
      <t>2</t>
    </r>
    <r>
      <rPr>
        <sz val="10"/>
        <rFont val="Calibri"/>
        <family val="2"/>
        <charset val="238"/>
        <scheme val="minor"/>
      </rPr>
      <t xml:space="preserve"> tlocrtne površine krova.</t>
    </r>
  </si>
  <si>
    <r>
      <t>Dobava, doprema i ugradnja toplinske izolacije od ploča tvrde kamene vune d=8 cm, u padu krovne plohe 2 % u svemu prema planu polaganja i uputstvima proizvođača.
Potrebne karakteristike:
- deklarirana toplinska provodljivost λ=0,036 W/mK prema HRN EN 12667
- reakcija na požar A1 prema HRN EN 13501-1
- otpor difuziji vodene pare μ =1 prema HRN EN 12086
U cijenu je uračunat sav potreban rad i materijal, kao i holker na spoju horizontalne i verikalne površine na nadozidu i oko zidova ventilaciskih kanala. U svemu se pridržavati uputa i specifikacija proizvođača, pravila struke i standarda kvalitete. Obračun po m</t>
    </r>
    <r>
      <rPr>
        <vertAlign val="superscript"/>
        <sz val="10"/>
        <rFont val="Calibri"/>
        <family val="2"/>
        <charset val="238"/>
        <scheme val="minor"/>
      </rPr>
      <t>2</t>
    </r>
    <r>
      <rPr>
        <sz val="10"/>
        <rFont val="Calibri"/>
        <family val="2"/>
        <charset val="238"/>
        <scheme val="minor"/>
      </rPr>
      <t xml:space="preserve"> tlocrtne površine krova.</t>
    </r>
  </si>
  <si>
    <r>
      <t>Dobava materijala i izrada parne brane od bitumenske traka d=0,4 mm s uloškom Al folije d=0,2 mm. Folija se slobodno polaže na beton za pad koji se prethodno premaže hladnim bitumenskim premazom.
Trake se mjestimično zavaruju plamenikom za podlogu uz potpuno zavarene spojeve traka. Uz zidove i parapete izolacijski sloj podići min. 10 cm iznad visine toplinske izolacije. U svemu se pridržavati uputa i specifikacija proizvođača, pravila struke i standarda kvalitete. Obračun po m</t>
    </r>
    <r>
      <rPr>
        <vertAlign val="superscript"/>
        <sz val="10"/>
        <rFont val="Calibri"/>
        <family val="2"/>
        <charset val="238"/>
        <scheme val="minor"/>
      </rPr>
      <t>2</t>
    </r>
    <r>
      <rPr>
        <sz val="10"/>
        <rFont val="Calibri"/>
        <family val="2"/>
        <charset val="238"/>
        <scheme val="minor"/>
      </rPr>
      <t>.</t>
    </r>
  </si>
  <si>
    <r>
      <t>Dobava materijala te izrada hidroizolacije iz sintetičke folije na bazi mekog PVC-a, otpornog na gljivice, mikroorganizme, korijenje, armirana poliesterskom mrežicom,  debljine 1,5 mm. Trake se polažu direktno na toplinsku izolaciju, u sustavu mehaničkog učvršćenja o podlogu. Mehaničko privršćenje izvodi se nehrđajućim vijcima s širokom podložnom pločicom, u skladu s proračunom proizvođača hidroizolacije, npr. vijci za ravni krov iz programa EJOT ili SFS, min. 6 kom/m</t>
    </r>
    <r>
      <rPr>
        <vertAlign val="superscript"/>
        <sz val="10"/>
        <rFont val="Calibri"/>
        <family val="2"/>
        <charset val="238"/>
        <scheme val="minor"/>
      </rPr>
      <t>2</t>
    </r>
    <r>
      <rPr>
        <sz val="10"/>
        <rFont val="Calibri"/>
        <family val="2"/>
        <charset val="238"/>
        <scheme val="minor"/>
      </rPr>
      <t>. Spojevi se obrađuju toplinskim ili kemijskim putem sa širinom spoja od min. 40 mm i preklopom trakom min. 10 cm, u skladu s propisanim normama od strane proizvođača trake. Hidroizolacija se na detaljima učvršćuje plastificiranim limovima istog proizvođača i hermetizira po potrebi poliuretanskim kitovima uz prethodno nanošenje odgovarajućeg primer-a. Na hidroizolaciju se postavlja sloj pijeska na koji se postavljaju kulir ploče.
Kod izvođenja radova treba se pridržavati smjernica o primjeni propisanih od strane proizvođača materijala. Kvaliteta ugrađene hidroizolacije dokazuje se ispitivanjem vodenom probom u trajanju 24 sata, a predaje upisom u građevinski dnevnik. Obračun po m</t>
    </r>
    <r>
      <rPr>
        <vertAlign val="superscript"/>
        <sz val="10"/>
        <rFont val="Calibri"/>
        <family val="2"/>
        <charset val="238"/>
        <scheme val="minor"/>
      </rPr>
      <t>2</t>
    </r>
    <r>
      <rPr>
        <sz val="10"/>
        <rFont val="Calibri"/>
        <family val="2"/>
        <charset val="238"/>
        <scheme val="minor"/>
      </rPr>
      <t xml:space="preserve"> tlocrtne površine krova.</t>
    </r>
  </si>
  <si>
    <t>Dobava i postava vertikalne hidroizolacije kao u stavci 4 na detaljima (zid, nadozid, dimnjaci). Traka razvijene širine 40 cm. Obračun po m'.</t>
  </si>
  <si>
    <t>Dobava i ugradnja limenog opšava vijenca ravnog krova od pocinčanog lima d=1,00 mm razvijene širine do 350 mm. Točnu razvijenu širinu utvrditi na licu mjesta i u koordinaciji s nadzornim inženjerom. U cijenu uključiti sve kompletno, pomoćna i vezna sredstva do potpune funkcionalnosti i vodonepropusnosti.  U stavku obračunati i spajanje gromobranske instalacije. Obračun po m'.</t>
  </si>
  <si>
    <t>- prohodni krov (17. kat)</t>
  </si>
  <si>
    <t>- neprohodni ravni krov (18. kat)</t>
  </si>
  <si>
    <t>1. Dvokrilni prozor dimenzija 2,50×0,70m×8kom</t>
  </si>
  <si>
    <t>2. Dvokrilni prozor dimenzija 1,95×0,80m×4kom</t>
  </si>
  <si>
    <t>4. Dvokrilni prozor dimenzija 1,65×0,80m×1kom</t>
  </si>
  <si>
    <t>3. Dvokrilna vrata dimenzija 1,65×2,00m×3kom</t>
  </si>
  <si>
    <t>5. Trokrilni prozor dimenzija 3,20×1,00m×37kom</t>
  </si>
  <si>
    <t>6. Trokrilni prozor dimenzija 2,50×1,50m×6kom</t>
  </si>
  <si>
    <t>7. Dvokrilni prozor dimenzija 1,95×1,50m×3kom</t>
  </si>
  <si>
    <t>8. Dvokrilni prozor dimenzija 1,65×1,50m×20kom</t>
  </si>
  <si>
    <t>9. Jednokrilni prozor dimenzija 1,00×2,40m×17kom</t>
  </si>
  <si>
    <t>10. Jednokrilni prozor dimenzija 1,50×0,50m×17kom</t>
  </si>
  <si>
    <t>11. Jednokrilni prozor dimenzija 2,50×2,40m×16kom</t>
  </si>
  <si>
    <t>12. Dvokrilna vrata dimenzija 1,95×2,50m×16kom</t>
  </si>
  <si>
    <t>13. Četverokrilni prozor dimenzija 3,20×1,50m×3kom</t>
  </si>
  <si>
    <t>14. Dvokrilna vrata dimenzija 1,70×2,10m×1kom</t>
  </si>
  <si>
    <t>Dobava, izrada i montaža fiksnog prozora, u podrumu. Prozor se sastoji od 1 polja s 2 fiksna dijela. Prozor se ugrađuje u građevinski otvor 2,50x0,70 m. Donji rub prozora je na visini 1,60 m od gotovog poda. Ugrađuje se u zid od armiranog betona debljine 35 cm. Okvir prozora je izveden od PVC 5 komornih profila, s izvedbom krila s 6 komornim sustavom, s neprekinutim uvučenim EPDM brtvama. U cijenu je uračunata izrada kompletnog prozora, sav rad i potreban materijal, sav potreban okov za otvaranje i zatvaranje krila, svi potrebni PVC profili i gumene brtve. Ostakljenje prozora je dvostruko, prozirnim IZO staklom u Low-E izvedbi punjeno plinom argonom s maksimalnim koeficijentom prolaska topline U=1,1 W/m²K (za staklo) i U=1,40 W/m²K (za komplet). Sa svim pripremnim i pomoćnim radovima, te gradilišnim transportima. Prozor u bijeloj boji. Sve mjere provjeriti u naravi.</t>
  </si>
  <si>
    <t>Prozor dimenzija 2,50×0,70m×8kom</t>
  </si>
  <si>
    <t>11.</t>
  </si>
  <si>
    <t>12.</t>
  </si>
  <si>
    <t>13.</t>
  </si>
  <si>
    <t>14.</t>
  </si>
  <si>
    <t>15.</t>
  </si>
  <si>
    <t>Dobava, izrada i montaža fiksnog prozora, u podrumu. Prozor se sastoji od 1 polja s 2 fiksna dijela. Prozor se ugrađuje u građevinski otvor 1,95×0,80 m. Donji rub prozora je na visini 1,50 m od gotovog poda. Ugrađuje se u zid od armiranog betona debljine 35 cm. Okvir prozora je izveden od PVC 5 komornih profila, s izvedbom krila s 6 komornim sustavom, s neprekinutim uvučenim EPDM brtvama. U cijenu je uračunata izrada kompletnog prozora, sav rad i potreban materijal, sav potreban okov za otvaranje i zatvaranje krila, svi potrebni PVC profili i gumene brtve. Ostakljenje prozora je dvostruko, prozirnim IZO staklom u Low-E izvedbi punjeno plinom argonom s maksimalnim koeficijentom prolaska topline U=1,1 W/m²K (za staklo) i U=1,40 W/m²K (za komplet). Sa svim pripremnim i pomoćnim radovima, te gradilišnim transportima. Prozor u bijeloj boji.  Sve mjere provjeriti u naravi.</t>
  </si>
  <si>
    <t>Prozor dimenzija 1,95×0,80m×4kom</t>
  </si>
  <si>
    <t>Dobava, izrada i montaža dvokrilnih vrata, u podrumu. Vrata se sastoje od 1 polja s 2 zaokretna krila. Vrata se ugrađuju u građevinski otvor 1,65×2,00 m. Donji rub vrata je na visini 0,00 m od gotovog poda. Ugrađuje se u zid od armiranog betona debljine 35 cm. Okvir vrata je izveden od PVC 5 komornih profila, s izvedbom krila s 6 komornim sustavom, s neprekinutim uvučenim EPDM brtvama. U cijenu je uračunata izrada kompletnih vrata, sav rad i potreban materijal, sav potreban okov za otvaranje i zatvaranje krila, svi potrebni PVC profili i gumene brtve.
Maksimalni koeficijent prolaska topline U=1,40 W/m²K. Sa svim pripremnim i pomoćnim radovima, te gradilišnim transportima. Vrata u bijeloj boji. Sve mjere provjeriti u naravi.</t>
  </si>
  <si>
    <t>Vrata dimenzija 1,65×2,00m×3kom</t>
  </si>
  <si>
    <t>Prozor dimenzija 1,65×0,80m×1kom</t>
  </si>
  <si>
    <t>Dobava, izrada i montaža fiksnog prozora, u podrumu. Prozor se sastoji od 1 polja s 2 fiksna krila. Prozor se ugrađuje u građevinski otvor 1,95×0,80 m. Donji rub prozora je na visini 1,50 m od gotovog poda. Ugrađuje se u zid od armiranog betona debljine 35 cm. Okvir prozora je izveden od PVC 5 komornih profila, s izvedbom krila s 6 komornim sustavom, s neprekinutim uvučenim EPDM brtvama. U cijenu je uračunata izrada kompletnog prozora, sav rad i potreban materijal, sav potreban okov za otvaranje i zatvaranje krila, svi potrebni PVC profili i gumene brtve. Ostakljenje prozora je dvostruko, prozirnim IZO staklom u Low-E izvedbi punjeno plinom argonom s maksimalnim koeficijentom prolaska topline U=1,1 W/m²K (za staklo) i U=1,40 W/m²K (za komplet). Sa svim pripremnim i pomoćnim radovima, te gradilišnim transportima. Prozor u boji prema postojećem stanju, crnoj. Sve mjere provjeriti u naravi.</t>
  </si>
  <si>
    <t>Dobava, izrada i montaža trokrilnog prozora, na stubištu. Prozor se sastoji od 3 polja s po 1 zaokretno-okretnim krilom (s letvicama unutar polja). Prozor se ugrađuje u građevinski otvor 3,20×1,00 m. Donji rub prozora je na visini 0,10 m od gotovog poda. Ugrađuje se u zid od armiranog betona debljine 15 cm. Okvir prozora je izveden od PVC 5 komornih profila, s izvedbom krila s 6 komornim sustavom, s neprekinutim uvučenim EPDM brtvama. U cijenu je uračunata izrada kompletnog prozora, sav rad i potreban materijal, sav potreban okov za otvaranje i zatvaranje krila, svi potrebni PVC profili i gumene brtve. Ostakljenje prozora je dvostruko, prozirnim IZO staklom u Low-E izvedbi punjeno plinom argonom s maksimalnim koeficijentom prolaska topline U=1,1 W/m²K (za staklo) i U=1,40 W/m²K (za komplet). Sa svim pripremnim i pomoćnim radovima, te gradilišnim transportima. Prozor u bijeloj boji. Sve mjere provjeriti u naravi.</t>
  </si>
  <si>
    <t>Prozor dimenzija 3,20×1,00m×37kom</t>
  </si>
  <si>
    <t>Dobava, izrada i montaža trokrilnog prozora, u sobama. Prozor se sastoji od 3 polja, s po 1 zaokretno-otklopnim krilom. Prozor se ugrađuje u građevinski otvor 2,50×1,50 m. Donji rub prozora je na visini 1,00 m od gotovog poda. Ugrađuje se u zid od armiranog betona debljine 35 cm. Okvir prozora je izveden od PVC 5 komornih profila, s izvedbom krila s 6 komornim sustavom, s neprekinutim uvučenim EPDM brtvama. U cijenu je uračunata izrada kompletnog prozora s roletama, sav rad i potreban materijal, sav potreban okov za otvaranje i zatvaranje krila, svi potrebni PVC profili i gumene brtve. Ostakljenje prozora je dvostruko, prozirnim IZO staklom u Low-E izvedbi punjeno plinom argonom s maksimalnim koeficijentom prolaska topline U=1,1 W/m²K (za staklo) i U=1,40 W/m²K (za komplet). Sa svim pripremnim i pomoćnim radovima, te gradilišnim transportima. Prozor i rolete u bijeloj boji. Sve mjere provjeriti u naravi.</t>
  </si>
  <si>
    <t>Prozor dimenzija 2,50×1,50m×6kom</t>
  </si>
  <si>
    <t>Dobava, izrada i montaža dvokrilnog prozora, u sobama. Prozor se sastoji od 2 polja, s po 1 zaokretno-otklopnim krilom. Prozor se ugrađuje u građevinski otvor 1,95×1,50 m. Donji rub prozora je na visini 1,00 m od gotovog poda. Ugrađuje se u zid od armiranog betona debljine 35 cm. Okvir prozora je izveden od PVC 5 komornih profila, s izvedbom krila s 6 komornim sustavom, s neprekinutim uvučenim EPDM brtvama. U cijenu je uračunata izrada kompletnog prozora s roletama, sav rad i potreban materijal, sav potreban okov za otvaranje i zatvaranje krila, svi potrebni PVC profili i gumene brtve. Ostakljenje prozora je dvostruko, prozirnim IZO staklom u Low-E izvedbi punjeno plinom argonom s maksimalnim koeficijentom prolaska topline U=1,1 W/m²K (za staklo) i U=1,40 W/m²K (za komplet). Sa svim pripremnim i pomoćnim radovima, te gradilišnim transportima. Prozor i rolete u bijeloj boji. Sve mjere provjeriti u naravi.</t>
  </si>
  <si>
    <t>Prozor dimenzija 1,95×1,50m×3kom</t>
  </si>
  <si>
    <t>Dobava, izrada i montaža dvokrilnog prozora, u sobama. Prozor se sastoji od 2 polja s po 1 otklopnim krilom. Prozor se ugrađuje u građevinski otvor 1,65×1,50 m. Donji rub prozora je na visini 1,00 m od gotovog poda. Ugrađuje se u zid od armiranog betona debljine 35 cm. Okvir prozora je izveden od PVC 5 komornih profila, s izvedbom krila s 6 komornim sustavom, s neprekinutim uvučenim EPDM brtvama. U cijenu je uračunata izrada kompletnog prozora s roletama, sav rad i potreban materijal, sav potreban okov za otvaranje i zatvaranje krila, svi potrebni PVC profili i gumene brtve. Ostakljenje prozora je dvostruko, prozirnim IZO staklom u Low-E izvedbi punjeno plinom argonom s maksimalnim koeficijentom prolaska topline U=1,1 W/m²K (za staklo) i U=1,40 W/m²K (za komplet). Sa svim pripremnim i pomoćnim radovima, te gradilišnim transportima. Prozor i rolete u bijeloj boji. Sve mjere provjeriti u naravi.</t>
  </si>
  <si>
    <t>Prozor dimenzija 1,65×1,50m×20kom</t>
  </si>
  <si>
    <t>Dobava, izrada i montaža jednokrilnog prozora, u sobama. Prozor se sastoji od 3 polja, 1 s zaokretno-okretnim krilom i 2 s fiksnim dijelovima. Prozor se ugrađuje u građevinski otvor 1,00×2,40 m. Donji rub prozora je na visini 0,10 m od gotovog poda. Ugrađuje se u zid od armiranog betona debljine 35 cm. Okvir prozora je izveden od PVC 5 komornih profila, s izvedbom krila s 6 komornim sustavom, s neprekinutim uvučenim EPDM brtvama. U cijenu je uračunata izrada kompletnog prozora s roletama, sav rad i potreban materijal, sav potreban okov za otvaranje i zatvaranje krila, svi potrebni PVC profili i gumene brtve. Ostakljenje prozora je dvostruko, prozirnim IZO staklom u Low-E izvedbi punjeno plinom argonom s maksimalnim koeficijentom prolaska topline U=1,1 W/m²K (za staklo) i U=1,40 W/m²K (za komplet). Sa svim pripremnim i pomoćnim radovima, te gradilišnim transportima. Prozor i rolete u bijeloj boji. Sve mjere provjeriti u naravi.</t>
  </si>
  <si>
    <t>Prozor dimenzija 1,00×2,40m×17kom</t>
  </si>
  <si>
    <t>Dobava, izrada i montaža jednokrilnog prozora, u sobama. Prozor se sastoji od 1 polja s 1 zaokretnim krilom. Prozor se ugrađuje u građevinski otvor 1,50×0,50 m. Donji rub prozora je na visini 2,00 m od gotovog poda. Ugrađuje se u zid od drvenih okvira i panela debljine d=11 cm. Okvir prozora je izveden od PVC 5 komornih profila, s izvedbom krila s 6 komornim sustavom, s neprekinutim uvučenim EPDM brtvama. U cijenu je uračunata izrada kompletnog prozora, sav rad i potreban materijal, sav potreban okov za otvaranje i zatvaranje krila, svi potrebni PVC profili i gumene brtve. Ostakljenje prozora je dvostruko, prozirnim IZO staklom u Low-E izvedbi punjeno plinom argonom s maksimalnim koeficijentom prolaska topline U=1,1 W/m²K (za staklo) i U=1,40 W/m²K (za komplet). Sa svim pripremnim i pomoćnim radovima, te gradilišnim transportima. Prozor u bijeloj boji. Sve mjere provjeriti u naravi.</t>
  </si>
  <si>
    <t>Prozor dimenzija 1,50×0,50m×17kom</t>
  </si>
  <si>
    <t>Dobava, izrada i montaža dvokrilnog prozora, u sobama. Prozor se sastoji od 6 polja, 2 s zaokretno-otklopnim krilom i 4 s fiksnim dijelovima. Prozor se ugrađuje u građevinski otvor 2,50×2,40 m. Donji rub prozora je na visini 0,10 m od gotovog poda. Ugrađuje se u zid od armiranog betona d=35 cm. Okvir prozora je izveden od PVC 5 komornih profila, s izvedbom krila s 6 komornim sustavom, s neprekinutim uvučenim EPDM brtvama. U cijenu je uračunata izrada kompletnog prozora s roletama, sav rad i potreban materijal, sav potreban okov za otvaranje i zatvaranje krila, svi potrebni PVC profili i gumene brtve. Ostakljenje prozora je dvostruko, prozirnim IZO staklom u Low-E izvedbi punjeno plinom argonom s maksimalnim koeficijentom prolaska topline U=1,1 W/m²K (za staklo) i U=1,40 W/m²K (za komplet). Sa svim pripremnim i pomoćnim radovima, te gradilišnim transportima. Prozor i rolete u bijeloj boji. Sve mjere provjeriti u naravi.</t>
  </si>
  <si>
    <t>Prozor dimenzija 2,50×2,40m×16kom</t>
  </si>
  <si>
    <t>Dobava, izrada i montaža dvokrilnih vrata, u sobama. Vrata se sastoje od 2 polja, s zaokretno-otklopnim krilima. Vrata se ugrađuje u građevinski otvor 1,95×2,50 m. Donji rub vrata je na visini 0,00 m od gotovog poda. Ugrađuju se u zid od armiranog betona d=35 cm. Okvir vrata je izveden od PVC 5 komornih profila, s izvedbom krila s 6 komornim sustavom, s neprekinutim uvučenim EPDM brtvama. U cijenu je uračunata izrada kompletnih vrata, sav rad i potreban materijal, sav potreban okov za otvaranje i zatvaranje krila, svi potrebni PVC profili i gumene brtve. Ostakljenje vrata je dvostruko, prozirnim IZO staklom u Low-E izvedbi punjeno plinom argonom s maksimalnim koeficijentom prolaska topline U=1,1 W/m²K (za staklo) i U=1,40 W/m²K (za komplet). Sa svim pripremnim i pomoćnim radovima, te gradilišnim transportima. Vrata u bijeloj boji. Sve mjere provjeriti u naravi.</t>
  </si>
  <si>
    <t>Vrata dimenzija 1,95×2,50m×16kom</t>
  </si>
  <si>
    <t>Dobava, izrada i montaža četverokrilnih prozora, u sobama. Prozor se sastoji od 4 polja, s po 1 zaokretno-otklopnim krilom. Prozori se ugrađuje u građevinski otvor 3,20×1,50 m. Donji rub vrata je na visini 1,00 m od gotovog poda. Ugrađuju se u zid od armiranog betona d=35 cm. Okvir prozora je izveden od PVC 5 komornih profila, s izvedbom krila s 6 komornim sustavom, s neprekinutim uvučenim EPDM brtvama. U cijenu je uračunata izrada kompletnog prozora s roletama, sav rad i potreban materijal, sav potreban okov za otvaranje i zatvaranje krila, svi potrebni PVC profili i gumene brtve. Ostakljenje prozora je dvostruko, prozirnim IZO staklom u Low-E izvedbi punjeno plinom argonom s maksimalnim koeficijentom prolaska topline U=1,1 W/m²K (za staklo) i U=1,40 W/m²K (za komplet). Sa svim pripremnim i pomoćnim radovima, te gradilišnim transportima. Prozori i rolete u bijeloj boji. Sve mjere provjeriti u naravi.</t>
  </si>
  <si>
    <t>Prozor dimenzija 3,20×1,50m×3kom</t>
  </si>
  <si>
    <t>Dobava, izrada i montaža jednokrilnih vrata, u stubištu. Vrata se sastoje od 2 polja, 1 s zaokretnim krilom, 1 s fiksnim dijelom. Vrata se ugrađuju u građevinski otvor 1,70×2,10 m. Donji rub vrata je na visini 0,30 m od gotovog poda. Ugrađuju se u zid od armiranog betona d=35 cm. Okvir vrata je izveden od PVC 5 komornih profila, s izvedbom krila s 6 komornim sustavom, s neprekinutim uvučenim EPDM brtvama. U cijenu je uračunata izrada kompletnih vrata, sav rad i potreban materijal, sav potreban okov za otvaranje i zatvaranje krila, svi potrebni PVC profili i gumene brtve. Ostakljenje vrata je dvostruko, prozirnim IZO staklom u Low-E izvedbi punjeno plinom argonom s maksimalnim koeficijentom prolaska topline U=1,1 W/m²K (za staklo) i U=1,40 W/m²K (za komplet). Sa svim pripremnim i pomoćnim radovima, te gradilišnim transportima. Vrata u bijeloj boji. Sve mjere provjeriti u naravi.</t>
  </si>
  <si>
    <t>Vrata dimenzija 1,70×2,10m×1kom</t>
  </si>
  <si>
    <t>Stručni nadzor (2,5% investicije)</t>
  </si>
  <si>
    <t>Demontaža postojećeg limenog opšava balkona. U cijeni sav potreban rad, horizontalni i vertikalni prijenos te odvoz na deponij. Obračun po m'.</t>
  </si>
  <si>
    <t>Demontaža postojećeg limenog opšava betonskog dijela ograde na balkonima. U cijeni sav potreban rad, horizontalni i vertikalni prijenos te odvoz na deponij. Obračun po m'.</t>
  </si>
  <si>
    <t>Dobava i ugradnja limenog opšava balkona od pocinčanog lima d=1,00 mm razvijene širine do 350 mm.  Točnu razvijenu širinu utvrditi na licu mjesta i u koordinaciji s nadzornim inženjerom. U cijenu uključiti sve kompletno, pomoćna i vezna sredstva do potpune funkcionalnosti i vodonepropusnosti. Obračun po m'.</t>
  </si>
  <si>
    <t>Dobava i ugradnja limenog opšava betonske ograde balkona od pocinčanog lima d=1,00 mm razvijene širine do 350 mm.  Točnu razvijenu širinu utvrditi na licu mjesta i u koordinaciji s nadzornim inženjerom. U cijenu uključiti sve kompletno, pomoćna i vezna sredstva do potpune funkcionalnosti i vodonepropusnosti. Obračun po m'.</t>
  </si>
  <si>
    <t xml:space="preserve">8. </t>
  </si>
  <si>
    <t>Demontaža postojećih vlaknocementnih ploča (zid Z5) s odvozom na deponij. Obračun po m' demontirane klupčice.</t>
  </si>
  <si>
    <t>Dobava i postavljanje OSB ploča debljine 22 mm na zidove od drvenih okvira (zid Z5), prema Detalju 4. U cijenu uključiti i kutnike za fiksiranje OSB ploča, sav potreban rad i materijal za postavljanje OSB ploča.</t>
  </si>
  <si>
    <t>Razni nepredviđeni radovi koji se mogu pojaviti. Priznavanje radova se dokazuje upisom u građevinsku knjigu i dnevnik koje mora odobriti nadzorni inženjer. U stavci obračunato 2 % radova iz stavki izolaterskih i fasaderskih radova.</t>
  </si>
  <si>
    <t>Demontaža postojeće zaštitne mreže na neprohodnom ravnom krovu na mjesto prema odluci nadzornog inženjera i investitora, ponovna montaža nakon izvedbe radova. U cijeni sav potreban rad, alat, pomoćni materijal te horizontalni i vertikalni prijenos. Obračun po kom.</t>
  </si>
  <si>
    <r>
      <t xml:space="preserve">Na spojevima ETICS-a sa stolarijom, ovisno o dimenzijama i poziciji otvora, te debljini izolacije, ugraditi priključne profile za kvalitetan i trajan spoj ETICS-a sa stolarijom. Na spojevima ETICS-a sa prozorskim  klupicama, ugraditi izolacijsku traku za fuge (3-7 mm).
U svemu se pridržavati uputa i specifikacija proizvođača (HUPFAS, Smjernice za izradu sustava za vanjsku toplinsku izolaciju - ETICS), pravila struke i standarda kvalitete.
</t>
    </r>
    <r>
      <rPr>
        <sz val="10"/>
        <rFont val="Calibri"/>
        <family val="2"/>
        <charset val="238"/>
        <scheme val="minor"/>
      </rPr>
      <t>Stavka uključuje obradu špaleta mineralnom kamenom vunom d=2 cm, obradu donje prozorske špalete ekstrudiranim polistirenom (XPS) d=2 cm i hidroizolaciju utora za prozorsku klupčicu hidroizolacijom na bazi cementa.</t>
    </r>
  </si>
  <si>
    <r>
      <t>Dobava i ugradnja mineralne kamene vune za toplinski kontaktni sustav nadozida ravnog krova prema HRN EN 13162, debljine d=12 cm (materijal za izvedbu povezanog sustava za vanjsku toplinsku izolaciju ETICS), sljedećih karakteristika:
- deklarirana toplinske provodljivosti λ=0,035 W/mK
- reakcija na požar A1 (mogućnost upotrebe materijala reakcije na požar najmanje A2) prema HRN EN 13501-1
- otpor difuziji vodene pare μ=1 prema HRN EN 12086.
Faze izrade ETICS prema ETAG 004 i HRN EN 13500:
- ljepljenje  ploča od mineralne kamene vune navedenih karakteristika, nanošenjem paropropusnog bijelog morta za ljepljenje i armiranje, trakasto po rubovima i točkasto po sredini ploča (min. 40 %  ploče pokriti ljepilom)
- ploče se 3-5 dana nakon ljepljenja dodatno mehanički pričvršćuju pričvrsnicama s čeličnom jezgrom (minimalno 6 kom/m</t>
    </r>
    <r>
      <rPr>
        <vertAlign val="superscript"/>
        <sz val="10"/>
        <rFont val="Calibri"/>
        <family val="2"/>
        <charset val="238"/>
        <scheme val="minor"/>
      </rPr>
      <t>2</t>
    </r>
    <r>
      <rPr>
        <sz val="10"/>
        <rFont val="Calibri"/>
        <family val="2"/>
        <charset val="238"/>
        <scheme val="minor"/>
      </rPr>
      <t>) prema W shemi, izvršiti probno izvlačenje pričvrsnica.                                                                                                                                                                     - na rubnim dijelovima zgrade, kao i na bridove otvora, postavljaju se PVC kutni profili s mrežicom. Na kutevima otvora (prozora, vrata...) izvesti dijagonalna armiranja trakama armaturne mrežice 160 gr/m</t>
    </r>
    <r>
      <rPr>
        <vertAlign val="superscript"/>
        <sz val="10"/>
        <rFont val="Calibri"/>
        <family val="2"/>
        <charset val="238"/>
        <scheme val="minor"/>
      </rPr>
      <t>2</t>
    </r>
    <r>
      <rPr>
        <sz val="10"/>
        <rFont val="Calibri"/>
        <family val="2"/>
        <charset val="238"/>
        <scheme val="minor"/>
      </rPr>
      <t xml:space="preserve"> minimalne dimenzije 20x40 cm</t>
    </r>
  </si>
  <si>
    <r>
      <t>- izvesti sloj debljine d=5 mm paropropusnog  bijelog morta za ljepljenje i armiranje, niskog modula elastičnosti (E~3500 N/mm</t>
    </r>
    <r>
      <rPr>
        <vertAlign val="superscript"/>
        <sz val="10"/>
        <rFont val="Calibri"/>
        <family val="2"/>
        <charset val="238"/>
        <scheme val="minor"/>
      </rPr>
      <t>2</t>
    </r>
    <r>
      <rPr>
        <sz val="10"/>
        <rFont val="Calibri"/>
        <family val="2"/>
        <charset val="238"/>
        <scheme val="minor"/>
      </rPr>
      <t>), visoke otpornosti na udarac &gt; 10 J.
 U ovaj sloj ljepila, utiskuje se  staklena, alkalno otporna mrežica za armiranje 160 gr/m</t>
    </r>
    <r>
      <rPr>
        <vertAlign val="superscript"/>
        <sz val="10"/>
        <rFont val="Calibri"/>
        <family val="2"/>
        <charset val="238"/>
        <scheme val="minor"/>
      </rPr>
      <t>2</t>
    </r>
    <r>
      <rPr>
        <sz val="10"/>
        <rFont val="Calibri"/>
        <family val="2"/>
        <charset val="238"/>
        <scheme val="minor"/>
      </rPr>
      <t xml:space="preserve">, sa preklopima od minimalno 10 cm. Ukupna debljina armirajućeg sloja ne smije biti manja od 5 mm, a mrežica mora biti smještena u gornjoj trećini sloja.
Sistem se izvodi na ogradama i zidovima od armiranog betona (zid Z1) do nove visine vrha ograde prohodnog ravnog krova.
Stavka uključuje postavljanje svih potrebnih elemenata, rubnih profila za pročelje, PVC kutnika (s mrežicom), ojačanja na sve rubove, otvore, uglove i plastičnih okapnica. </t>
    </r>
  </si>
  <si>
    <t>- špalete (mineralna kamena vuna d=2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</si>
</sst>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1A]General"/>
    <numFmt numFmtId="165" formatCode="[$-41A]#,##0.00"/>
  </numFmts>
  <fonts count="22" x14ac:knownFonts="1">
    <font>
      <sz val="12"/>
      <color indexed="8"/>
      <name val="Arial Narrow"/>
      <family val="2"/>
    </font>
    <font>
      <sz val="8"/>
      <name val="Arial Narrow"/>
      <family val="2"/>
    </font>
    <font>
      <sz val="10"/>
      <name val="Arial"/>
      <family val="2"/>
    </font>
    <font>
      <sz val="12"/>
      <color rgb="FF000000"/>
      <name val="Arial Narrow"/>
      <family val="2"/>
    </font>
    <font>
      <sz val="12"/>
      <name val="Calibri"/>
      <family val="2"/>
      <charset val="238"/>
      <scheme val="minor"/>
    </font>
    <font>
      <sz val="12"/>
      <color indexed="8"/>
      <name val="Calibri"/>
      <family val="2"/>
      <charset val="238"/>
      <scheme val="minor"/>
    </font>
    <font>
      <b/>
      <sz val="12"/>
      <name val="Calibri"/>
      <family val="2"/>
      <charset val="238"/>
      <scheme val="minor"/>
    </font>
    <font>
      <sz val="10"/>
      <name val="Calibri"/>
      <family val="2"/>
      <charset val="238"/>
      <scheme val="minor"/>
    </font>
    <font>
      <sz val="8"/>
      <name val="Calibri"/>
      <family val="2"/>
      <charset val="238"/>
      <scheme val="minor"/>
    </font>
    <font>
      <b/>
      <sz val="10"/>
      <name val="Calibri"/>
      <family val="2"/>
      <charset val="238"/>
      <scheme val="minor"/>
    </font>
    <font>
      <sz val="10"/>
      <color indexed="10"/>
      <name val="Calibri"/>
      <family val="2"/>
      <charset val="238"/>
      <scheme val="minor"/>
    </font>
    <font>
      <sz val="10"/>
      <color indexed="8"/>
      <name val="Calibri"/>
      <family val="2"/>
      <charset val="238"/>
      <scheme val="minor"/>
    </font>
    <font>
      <sz val="12"/>
      <color indexed="56"/>
      <name val="Calibri"/>
      <family val="2"/>
      <charset val="238"/>
      <scheme val="minor"/>
    </font>
    <font>
      <sz val="12"/>
      <color indexed="10"/>
      <name val="Calibri"/>
      <family val="2"/>
      <charset val="238"/>
      <scheme val="minor"/>
    </font>
    <font>
      <sz val="12"/>
      <color indexed="17"/>
      <name val="Calibri"/>
      <family val="2"/>
      <charset val="238"/>
      <scheme val="minor"/>
    </font>
    <font>
      <sz val="12"/>
      <color rgb="FFFF0000"/>
      <name val="Calibri"/>
      <family val="2"/>
      <charset val="238"/>
      <scheme val="minor"/>
    </font>
    <font>
      <vertAlign val="superscript"/>
      <sz val="10"/>
      <name val="Calibri"/>
      <family val="2"/>
      <charset val="238"/>
      <scheme val="minor"/>
    </font>
    <font>
      <b/>
      <sz val="12"/>
      <color indexed="8"/>
      <name val="Calibri"/>
      <family val="2"/>
      <charset val="238"/>
      <scheme val="minor"/>
    </font>
    <font>
      <b/>
      <sz val="12"/>
      <color theme="0"/>
      <name val="Calibri"/>
      <family val="2"/>
      <charset val="238"/>
      <scheme val="minor"/>
    </font>
    <font>
      <b/>
      <sz val="14"/>
      <color theme="0"/>
      <name val="Calibri"/>
      <family val="2"/>
      <charset val="238"/>
      <scheme val="minor"/>
    </font>
    <font>
      <sz val="12"/>
      <color indexed="62"/>
      <name val="Calibri"/>
      <family val="2"/>
      <charset val="238"/>
      <scheme val="minor"/>
    </font>
    <font>
      <sz val="10"/>
      <color rgb="FFFF0000"/>
      <name val="Calibri"/>
      <family val="2"/>
      <charset val="238"/>
      <scheme val="minor"/>
    </font>
  </fonts>
  <fills count="7">
    <fill>
      <patternFill patternType="none"/>
    </fill>
    <fill>
      <patternFill patternType="gray125"/>
    </fill>
    <fill>
      <patternFill patternType="solid">
        <fgColor theme="0" tint="-4.9989318521683403E-2"/>
        <bgColor indexed="64"/>
      </patternFill>
    </fill>
    <fill>
      <patternFill patternType="solid">
        <fgColor rgb="FF00A0DC"/>
        <bgColor indexed="64"/>
      </patternFill>
    </fill>
    <fill>
      <patternFill patternType="solid">
        <fgColor rgb="FF96BE32"/>
        <bgColor indexed="64"/>
      </patternFill>
    </fill>
    <fill>
      <patternFill patternType="solid">
        <fgColor theme="0" tint="-0.14999847407452621"/>
        <bgColor indexed="64"/>
      </patternFill>
    </fill>
    <fill>
      <patternFill patternType="solid">
        <fgColor rgb="FF00A0DC"/>
        <bgColor rgb="FFBFBFBF"/>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thin">
        <color indexed="64"/>
      </top>
      <bottom/>
      <diagonal/>
    </border>
    <border>
      <left/>
      <right style="thin">
        <color indexed="64"/>
      </right>
      <top/>
      <bottom/>
      <diagonal/>
    </border>
    <border>
      <left/>
      <right/>
      <top style="medium">
        <color indexed="64"/>
      </top>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3">
    <xf numFmtId="0" fontId="0" fillId="0" borderId="0"/>
    <xf numFmtId="164" fontId="3" fillId="0" borderId="0" applyBorder="0" applyProtection="0"/>
    <xf numFmtId="0" fontId="2" fillId="0" borderId="0"/>
  </cellStyleXfs>
  <cellXfs count="253">
    <xf numFmtId="0" fontId="0" fillId="0" borderId="0" xfId="0"/>
    <xf numFmtId="0" fontId="4" fillId="0" borderId="0" xfId="0" applyFont="1"/>
    <xf numFmtId="0" fontId="5" fillId="0" borderId="0" xfId="0" applyFont="1"/>
    <xf numFmtId="0" fontId="5" fillId="0" borderId="0" xfId="0" applyFont="1" applyBorder="1"/>
    <xf numFmtId="0" fontId="11" fillId="0" borderId="0" xfId="0" applyFont="1"/>
    <xf numFmtId="0" fontId="12" fillId="0" borderId="0" xfId="0" applyFont="1"/>
    <xf numFmtId="0" fontId="14" fillId="0" borderId="0" xfId="0" applyFont="1"/>
    <xf numFmtId="0" fontId="15" fillId="0" borderId="0" xfId="0" applyFont="1"/>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4" fontId="4" fillId="0" borderId="0" xfId="0" applyNumberFormat="1" applyFont="1" applyAlignment="1">
      <alignment vertical="center"/>
    </xf>
    <xf numFmtId="4" fontId="5" fillId="0" borderId="0" xfId="0" applyNumberFormat="1" applyFont="1" applyAlignment="1">
      <alignment vertical="center"/>
    </xf>
    <xf numFmtId="164" fontId="7" fillId="0" borderId="0" xfId="1" applyFont="1" applyFill="1" applyBorder="1" applyAlignment="1">
      <alignment vertical="center"/>
    </xf>
    <xf numFmtId="0" fontId="11" fillId="0" borderId="0" xfId="0" applyFont="1" applyAlignment="1">
      <alignment vertical="center"/>
    </xf>
    <xf numFmtId="0" fontId="17" fillId="0" borderId="0" xfId="0" applyFont="1" applyAlignment="1">
      <alignment vertical="center"/>
    </xf>
    <xf numFmtId="0" fontId="13" fillId="0" borderId="0" xfId="0" applyFont="1" applyAlignment="1">
      <alignment vertical="center"/>
    </xf>
    <xf numFmtId="0" fontId="7" fillId="0" borderId="0" xfId="0" applyFont="1" applyFill="1" applyBorder="1" applyAlignment="1">
      <alignment vertical="center"/>
    </xf>
    <xf numFmtId="0" fontId="5" fillId="0" borderId="0" xfId="0" applyFont="1" applyBorder="1" applyAlignment="1">
      <alignment vertical="center"/>
    </xf>
    <xf numFmtId="4" fontId="8" fillId="5" borderId="1" xfId="0" applyNumberFormat="1" applyFont="1" applyFill="1" applyBorder="1" applyAlignment="1">
      <alignment horizontal="center" vertical="center"/>
    </xf>
    <xf numFmtId="49" fontId="7" fillId="0" borderId="1" xfId="0" applyNumberFormat="1" applyFont="1" applyBorder="1" applyAlignment="1">
      <alignment horizontal="center" vertical="top"/>
    </xf>
    <xf numFmtId="0" fontId="4" fillId="0" borderId="1" xfId="0" applyFont="1" applyBorder="1"/>
    <xf numFmtId="0" fontId="4" fillId="0" borderId="1" xfId="0" applyFont="1" applyBorder="1" applyAlignment="1">
      <alignment vertical="center"/>
    </xf>
    <xf numFmtId="49" fontId="7" fillId="0" borderId="1" xfId="0" applyNumberFormat="1" applyFont="1" applyBorder="1" applyAlignment="1">
      <alignment horizontal="center" vertical="top" wrapText="1"/>
    </xf>
    <xf numFmtId="4" fontId="8" fillId="5" borderId="7" xfId="0" applyNumberFormat="1" applyFont="1" applyFill="1" applyBorder="1" applyAlignment="1">
      <alignment horizontal="center" vertical="center"/>
    </xf>
    <xf numFmtId="4" fontId="7" fillId="0" borderId="1" xfId="0" applyNumberFormat="1" applyFont="1" applyBorder="1" applyAlignment="1">
      <alignment horizontal="center"/>
    </xf>
    <xf numFmtId="4" fontId="7" fillId="0" borderId="1" xfId="0" applyNumberFormat="1" applyFont="1" applyFill="1" applyBorder="1" applyAlignment="1">
      <alignment horizontal="center"/>
    </xf>
    <xf numFmtId="0" fontId="4" fillId="0" borderId="0" xfId="0" applyFont="1" applyAlignment="1">
      <alignment horizontal="justify"/>
    </xf>
    <xf numFmtId="0" fontId="7" fillId="0" borderId="1" xfId="0" applyFont="1" applyBorder="1" applyAlignment="1">
      <alignment horizontal="justify"/>
    </xf>
    <xf numFmtId="0" fontId="5" fillId="0" borderId="0" xfId="0" applyFont="1" applyAlignment="1">
      <alignment horizontal="justify"/>
    </xf>
    <xf numFmtId="0" fontId="4" fillId="0" borderId="0" xfId="0" applyFont="1" applyAlignment="1">
      <alignment horizontal="justify" vertical="center"/>
    </xf>
    <xf numFmtId="0" fontId="11" fillId="0" borderId="0" xfId="0" applyFont="1" applyAlignment="1">
      <alignment horizontal="justify" vertical="center"/>
    </xf>
    <xf numFmtId="4" fontId="5" fillId="0" borderId="0" xfId="0" applyNumberFormat="1" applyFont="1" applyAlignment="1">
      <alignment horizontal="center"/>
    </xf>
    <xf numFmtId="0" fontId="7" fillId="0" borderId="1" xfId="0" applyFont="1" applyFill="1" applyBorder="1" applyAlignment="1">
      <alignment horizontal="center" vertical="top"/>
    </xf>
    <xf numFmtId="0" fontId="14" fillId="0" borderId="1" xfId="0" applyFont="1" applyBorder="1"/>
    <xf numFmtId="49" fontId="7" fillId="0" borderId="1" xfId="0" applyNumberFormat="1" applyFont="1" applyFill="1" applyBorder="1" applyAlignment="1">
      <alignment horizontal="center" vertical="top"/>
    </xf>
    <xf numFmtId="0" fontId="4" fillId="0" borderId="0" xfId="0" applyFont="1" applyAlignment="1">
      <alignment horizontal="justify" vertical="top"/>
    </xf>
    <xf numFmtId="0" fontId="7" fillId="0" borderId="1" xfId="0" quotePrefix="1" applyFont="1" applyFill="1" applyBorder="1" applyAlignment="1">
      <alignment horizontal="justify" vertical="top"/>
    </xf>
    <xf numFmtId="0" fontId="7" fillId="0" borderId="0" xfId="2" applyFont="1" applyAlignment="1">
      <alignment horizontal="justify" vertical="top"/>
    </xf>
    <xf numFmtId="0" fontId="5" fillId="0" borderId="0" xfId="0" applyFont="1" applyAlignment="1">
      <alignment horizontal="justify" vertical="top"/>
    </xf>
    <xf numFmtId="0" fontId="7" fillId="0" borderId="1" xfId="0" applyFont="1" applyFill="1" applyBorder="1" applyAlignment="1">
      <alignment horizontal="justify" vertical="top" wrapText="1"/>
    </xf>
    <xf numFmtId="0" fontId="7" fillId="0" borderId="0" xfId="0" applyFont="1" applyAlignment="1">
      <alignment horizontal="justify" vertical="top"/>
    </xf>
    <xf numFmtId="4" fontId="7" fillId="0" borderId="0" xfId="0" applyNumberFormat="1" applyFont="1" applyBorder="1" applyAlignment="1">
      <alignment horizontal="center"/>
    </xf>
    <xf numFmtId="0" fontId="5" fillId="2" borderId="15" xfId="0" applyFont="1" applyFill="1" applyBorder="1" applyAlignment="1">
      <alignment horizontal="center"/>
    </xf>
    <xf numFmtId="4" fontId="4" fillId="0" borderId="0" xfId="0" applyNumberFormat="1" applyFont="1" applyAlignment="1">
      <alignment horizontal="center"/>
    </xf>
    <xf numFmtId="4" fontId="7" fillId="0" borderId="0" xfId="1" applyNumberFormat="1" applyFont="1" applyFill="1" applyAlignment="1">
      <alignment horizontal="center"/>
    </xf>
    <xf numFmtId="0" fontId="7" fillId="0" borderId="0" xfId="0" applyFont="1" applyAlignment="1">
      <alignment horizontal="center"/>
    </xf>
    <xf numFmtId="4" fontId="4" fillId="0" borderId="0" xfId="0" applyNumberFormat="1" applyFont="1" applyAlignment="1">
      <alignment horizontal="right"/>
    </xf>
    <xf numFmtId="4" fontId="7" fillId="0" borderId="1" xfId="0" applyNumberFormat="1" applyFont="1" applyBorder="1" applyAlignment="1">
      <alignment horizontal="right"/>
    </xf>
    <xf numFmtId="164" fontId="7" fillId="0" borderId="1" xfId="1" applyFont="1" applyFill="1" applyBorder="1" applyAlignment="1">
      <alignment horizontal="right" wrapText="1"/>
    </xf>
    <xf numFmtId="4" fontId="7" fillId="0" borderId="1" xfId="0" applyNumberFormat="1" applyFont="1" applyFill="1" applyBorder="1" applyAlignment="1">
      <alignment horizontal="right"/>
    </xf>
    <xf numFmtId="4" fontId="7" fillId="0" borderId="0" xfId="0" applyNumberFormat="1" applyFont="1" applyBorder="1" applyAlignment="1">
      <alignment horizontal="right"/>
    </xf>
    <xf numFmtId="0" fontId="7" fillId="0" borderId="1" xfId="2" applyFont="1" applyFill="1" applyBorder="1" applyAlignment="1" applyProtection="1">
      <alignment horizontal="right" wrapText="1"/>
      <protection hidden="1"/>
    </xf>
    <xf numFmtId="4" fontId="7" fillId="0" borderId="1" xfId="1" applyNumberFormat="1" applyFont="1" applyFill="1" applyBorder="1" applyAlignment="1">
      <alignment horizontal="right"/>
    </xf>
    <xf numFmtId="4" fontId="7" fillId="0" borderId="0" xfId="2" applyNumberFormat="1" applyFont="1" applyAlignment="1">
      <alignment horizontal="right"/>
    </xf>
    <xf numFmtId="4" fontId="5" fillId="0" borderId="0" xfId="0" applyNumberFormat="1" applyFont="1" applyAlignment="1">
      <alignment horizontal="right"/>
    </xf>
    <xf numFmtId="4" fontId="7" fillId="0" borderId="0" xfId="1" applyNumberFormat="1" applyFont="1" applyFill="1" applyAlignment="1">
      <alignment horizontal="right"/>
    </xf>
    <xf numFmtId="4" fontId="7" fillId="0" borderId="0" xfId="0" applyNumberFormat="1" applyFont="1" applyAlignment="1">
      <alignment horizontal="right"/>
    </xf>
    <xf numFmtId="4" fontId="5" fillId="2" borderId="15" xfId="0" applyNumberFormat="1" applyFont="1" applyFill="1" applyBorder="1" applyAlignment="1">
      <alignment horizontal="right"/>
    </xf>
    <xf numFmtId="4" fontId="10" fillId="0" borderId="1" xfId="0" applyNumberFormat="1" applyFont="1" applyBorder="1" applyAlignment="1">
      <alignment horizontal="right"/>
    </xf>
    <xf numFmtId="4" fontId="6" fillId="0" borderId="0" xfId="0" applyNumberFormat="1" applyFont="1" applyAlignment="1">
      <alignment horizontal="right"/>
    </xf>
    <xf numFmtId="4" fontId="9" fillId="0" borderId="0" xfId="1" applyNumberFormat="1" applyFont="1" applyFill="1" applyBorder="1" applyAlignment="1">
      <alignment horizontal="right"/>
    </xf>
    <xf numFmtId="4" fontId="7" fillId="0" borderId="1" xfId="0" applyNumberFormat="1" applyFont="1" applyFill="1" applyBorder="1" applyAlignment="1">
      <alignment horizontal="center" vertical="center"/>
    </xf>
    <xf numFmtId="164" fontId="7" fillId="0" borderId="1" xfId="1" applyFont="1" applyFill="1" applyBorder="1" applyAlignment="1">
      <alignment horizontal="center" wrapText="1"/>
    </xf>
    <xf numFmtId="0" fontId="7" fillId="0" borderId="1" xfId="2" applyFont="1" applyFill="1" applyBorder="1" applyAlignment="1" applyProtection="1">
      <alignment horizontal="center" wrapText="1"/>
      <protection hidden="1"/>
    </xf>
    <xf numFmtId="4" fontId="7" fillId="0" borderId="0" xfId="2" applyNumberFormat="1" applyFont="1" applyAlignment="1">
      <alignment horizontal="center"/>
    </xf>
    <xf numFmtId="164" fontId="7" fillId="0" borderId="1" xfId="1" applyFont="1" applyFill="1" applyBorder="1" applyAlignment="1">
      <alignment horizontal="justify" vertical="top" wrapText="1"/>
    </xf>
    <xf numFmtId="0" fontId="7" fillId="0" borderId="1" xfId="0" applyFont="1" applyFill="1" applyBorder="1" applyAlignment="1">
      <alignment horizontal="center"/>
    </xf>
    <xf numFmtId="0" fontId="4" fillId="0" borderId="1" xfId="0" applyFont="1" applyFill="1" applyBorder="1" applyAlignment="1">
      <alignment horizontal="justify" vertical="top"/>
    </xf>
    <xf numFmtId="4" fontId="4" fillId="0" borderId="1" xfId="0" applyNumberFormat="1" applyFont="1" applyFill="1" applyBorder="1" applyAlignment="1">
      <alignment horizontal="right"/>
    </xf>
    <xf numFmtId="4" fontId="4" fillId="0" borderId="1" xfId="0" applyNumberFormat="1" applyFont="1" applyFill="1" applyBorder="1" applyAlignment="1">
      <alignment horizontal="center"/>
    </xf>
    <xf numFmtId="0" fontId="7" fillId="0" borderId="1" xfId="0" quotePrefix="1" applyFont="1" applyFill="1" applyBorder="1" applyAlignment="1">
      <alignment horizontal="justify" vertical="center"/>
    </xf>
    <xf numFmtId="4" fontId="7" fillId="0" borderId="1" xfId="0" applyNumberFormat="1" applyFont="1" applyFill="1" applyBorder="1" applyAlignment="1">
      <alignment horizontal="right" vertical="center"/>
    </xf>
    <xf numFmtId="0" fontId="7" fillId="0" borderId="1" xfId="2" applyFont="1" applyFill="1" applyBorder="1" applyAlignment="1" applyProtection="1">
      <alignment horizontal="justify" vertical="top" wrapText="1"/>
      <protection hidden="1"/>
    </xf>
    <xf numFmtId="0" fontId="7" fillId="0" borderId="1" xfId="0" applyFont="1" applyFill="1" applyBorder="1" applyAlignment="1">
      <alignment horizontal="right" wrapText="1"/>
    </xf>
    <xf numFmtId="0" fontId="7" fillId="0" borderId="1" xfId="0" applyFont="1" applyFill="1" applyBorder="1" applyAlignment="1">
      <alignment horizontal="center" wrapText="1"/>
    </xf>
    <xf numFmtId="0" fontId="4" fillId="0" borderId="0" xfId="0" applyFont="1" applyAlignment="1">
      <alignment vertical="top"/>
    </xf>
    <xf numFmtId="0" fontId="18" fillId="0" borderId="1" xfId="0" applyFont="1" applyFill="1" applyBorder="1" applyAlignment="1">
      <alignment horizontal="left" vertical="center" indent="1"/>
    </xf>
    <xf numFmtId="164" fontId="7" fillId="0" borderId="0" xfId="1" applyFont="1" applyFill="1" applyBorder="1" applyAlignment="1">
      <alignment horizontal="left" vertical="center"/>
    </xf>
    <xf numFmtId="0" fontId="7" fillId="0" borderId="0" xfId="0" applyFont="1" applyFill="1" applyBorder="1" applyAlignment="1">
      <alignment horizontal="left" vertical="center"/>
    </xf>
    <xf numFmtId="0" fontId="4" fillId="0" borderId="12" xfId="0" applyFont="1" applyBorder="1" applyAlignment="1">
      <alignment horizontal="left" vertical="center" indent="1"/>
    </xf>
    <xf numFmtId="0" fontId="7" fillId="0" borderId="1" xfId="0" applyFont="1" applyBorder="1" applyAlignment="1">
      <alignment horizontal="center" vertical="top"/>
    </xf>
    <xf numFmtId="0" fontId="13" fillId="0" borderId="0" xfId="0" applyFont="1"/>
    <xf numFmtId="0" fontId="7" fillId="0" borderId="1" xfId="0" applyFont="1" applyFill="1" applyBorder="1" applyAlignment="1">
      <alignment horizontal="center" vertical="center"/>
    </xf>
    <xf numFmtId="0" fontId="7" fillId="0" borderId="1" xfId="0" applyFont="1" applyFill="1" applyBorder="1" applyAlignment="1">
      <alignment horizontal="justify"/>
    </xf>
    <xf numFmtId="0" fontId="4" fillId="0" borderId="0" xfId="0" applyFont="1" applyFill="1"/>
    <xf numFmtId="0" fontId="4" fillId="0" borderId="7" xfId="0" applyFont="1" applyBorder="1" applyAlignment="1">
      <alignment horizontal="justify" vertical="center"/>
    </xf>
    <xf numFmtId="0" fontId="5" fillId="2" borderId="15" xfId="0" applyFont="1" applyFill="1" applyBorder="1" applyAlignment="1">
      <alignment horizontal="left" indent="1"/>
    </xf>
    <xf numFmtId="4" fontId="5" fillId="2" borderId="15" xfId="0" applyNumberFormat="1" applyFont="1" applyFill="1" applyBorder="1" applyAlignment="1">
      <alignment horizontal="left" indent="1"/>
    </xf>
    <xf numFmtId="0" fontId="7" fillId="0" borderId="1" xfId="0" applyFont="1" applyFill="1" applyBorder="1" applyAlignment="1" applyProtection="1">
      <alignment horizontal="justify" vertical="top" wrapText="1"/>
      <protection hidden="1"/>
    </xf>
    <xf numFmtId="4" fontId="7" fillId="0" borderId="1" xfId="0" applyNumberFormat="1" applyFont="1" applyFill="1" applyBorder="1" applyAlignment="1" applyProtection="1">
      <alignment horizontal="right" wrapText="1"/>
      <protection hidden="1"/>
    </xf>
    <xf numFmtId="0" fontId="7" fillId="0" borderId="1" xfId="0" applyFont="1" applyFill="1" applyBorder="1" applyAlignment="1" applyProtection="1">
      <alignment vertical="top" wrapText="1"/>
      <protection hidden="1"/>
    </xf>
    <xf numFmtId="0" fontId="7" fillId="0" borderId="1" xfId="0" applyFont="1" applyFill="1" applyBorder="1" applyAlignment="1">
      <alignment horizontal="left" vertical="top" wrapText="1"/>
    </xf>
    <xf numFmtId="4" fontId="7" fillId="0" borderId="1" xfId="1" applyNumberFormat="1" applyFont="1" applyFill="1" applyBorder="1" applyAlignment="1">
      <alignment horizontal="right" wrapText="1"/>
    </xf>
    <xf numFmtId="164" fontId="7" fillId="0" borderId="1" xfId="1" applyFont="1" applyFill="1" applyBorder="1" applyAlignment="1">
      <alignment vertical="top" wrapText="1"/>
    </xf>
    <xf numFmtId="4" fontId="7" fillId="0" borderId="0" xfId="0" applyNumberFormat="1" applyFont="1" applyBorder="1" applyAlignment="1">
      <alignment vertical="center"/>
    </xf>
    <xf numFmtId="0" fontId="18" fillId="4" borderId="2" xfId="0" applyFont="1" applyFill="1" applyBorder="1" applyAlignment="1">
      <alignment vertical="center"/>
    </xf>
    <xf numFmtId="0" fontId="18" fillId="4" borderId="4" xfId="0" applyFont="1" applyFill="1" applyBorder="1" applyAlignment="1">
      <alignment horizontal="justify" vertical="center"/>
    </xf>
    <xf numFmtId="0" fontId="11" fillId="0" borderId="0" xfId="0" applyFont="1" applyAlignment="1">
      <alignment horizontal="justify" vertical="top"/>
    </xf>
    <xf numFmtId="4" fontId="7" fillId="0" borderId="0" xfId="1" applyNumberFormat="1" applyFont="1" applyFill="1" applyAlignment="1">
      <alignment vertical="center"/>
    </xf>
    <xf numFmtId="0" fontId="7" fillId="0" borderId="0" xfId="0" applyFont="1" applyAlignment="1">
      <alignment vertical="center"/>
    </xf>
    <xf numFmtId="0" fontId="7" fillId="0" borderId="1" xfId="2" applyFont="1" applyFill="1" applyBorder="1" applyAlignment="1" applyProtection="1">
      <alignment horizontal="left" vertical="top" wrapText="1"/>
      <protection hidden="1"/>
    </xf>
    <xf numFmtId="0" fontId="7" fillId="0" borderId="1" xfId="2" quotePrefix="1" applyFont="1" applyFill="1" applyBorder="1" applyAlignment="1" applyProtection="1">
      <alignment horizontal="left" vertical="top" wrapText="1"/>
      <protection hidden="1"/>
    </xf>
    <xf numFmtId="49" fontId="7" fillId="0" borderId="11" xfId="0" applyNumberFormat="1" applyFont="1" applyBorder="1" applyAlignment="1">
      <alignment horizontal="center" vertical="top"/>
    </xf>
    <xf numFmtId="0" fontId="4" fillId="0" borderId="15" xfId="0" applyFont="1" applyBorder="1"/>
    <xf numFmtId="0" fontId="7" fillId="0" borderId="15" xfId="0" quotePrefix="1" applyFont="1" applyFill="1" applyBorder="1" applyAlignment="1">
      <alignment horizontal="justify" vertical="center"/>
    </xf>
    <xf numFmtId="4" fontId="7" fillId="0" borderId="15" xfId="0" applyNumberFormat="1" applyFont="1" applyFill="1" applyBorder="1" applyAlignment="1">
      <alignment horizontal="center" vertical="center"/>
    </xf>
    <xf numFmtId="4" fontId="7" fillId="0" borderId="15" xfId="0" applyNumberFormat="1" applyFont="1" applyFill="1" applyBorder="1" applyAlignment="1">
      <alignment horizontal="right" vertical="center"/>
    </xf>
    <xf numFmtId="164" fontId="7" fillId="0" borderId="11" xfId="1" applyFont="1" applyFill="1" applyBorder="1" applyAlignment="1">
      <alignment horizontal="justify" vertical="top" wrapText="1"/>
    </xf>
    <xf numFmtId="4" fontId="7" fillId="0" borderId="11" xfId="0" applyNumberFormat="1" applyFont="1" applyFill="1" applyBorder="1" applyAlignment="1">
      <alignment horizontal="center"/>
    </xf>
    <xf numFmtId="4" fontId="7" fillId="0" borderId="11" xfId="0" applyNumberFormat="1" applyFont="1" applyFill="1" applyBorder="1" applyAlignment="1">
      <alignment horizontal="right"/>
    </xf>
    <xf numFmtId="164" fontId="7" fillId="0" borderId="1" xfId="1" quotePrefix="1" applyFont="1" applyFill="1" applyBorder="1" applyAlignment="1">
      <alignment horizontal="justify" vertical="center" wrapText="1"/>
    </xf>
    <xf numFmtId="0" fontId="7" fillId="0" borderId="1" xfId="2" quotePrefix="1" applyFont="1" applyFill="1" applyBorder="1" applyAlignment="1" applyProtection="1">
      <alignment horizontal="justify" vertical="top" wrapText="1"/>
      <protection hidden="1"/>
    </xf>
    <xf numFmtId="0" fontId="7" fillId="0" borderId="1" xfId="2" quotePrefix="1" applyFont="1" applyFill="1" applyBorder="1" applyAlignment="1" applyProtection="1">
      <alignment horizontal="justify" vertical="center" wrapText="1"/>
      <protection hidden="1"/>
    </xf>
    <xf numFmtId="0" fontId="20" fillId="0" borderId="1" xfId="0" applyFont="1" applyBorder="1"/>
    <xf numFmtId="4" fontId="21" fillId="0" borderId="1" xfId="0" applyNumberFormat="1" applyFont="1" applyFill="1" applyBorder="1" applyAlignment="1">
      <alignment horizontal="right"/>
    </xf>
    <xf numFmtId="0" fontId="18" fillId="0" borderId="0" xfId="0" applyFont="1" applyFill="1" applyBorder="1" applyAlignment="1">
      <alignment horizontal="left" vertical="center" indent="1"/>
    </xf>
    <xf numFmtId="4" fontId="18" fillId="0" borderId="0" xfId="0" applyNumberFormat="1" applyFont="1" applyFill="1" applyBorder="1" applyAlignment="1">
      <alignment horizontal="right" vertical="center" indent="1"/>
    </xf>
    <xf numFmtId="0" fontId="4" fillId="0" borderId="0" xfId="0" applyFont="1" applyFill="1" applyAlignment="1">
      <alignment horizontal="justify"/>
    </xf>
    <xf numFmtId="4" fontId="4" fillId="0" borderId="0" xfId="0" applyNumberFormat="1" applyFont="1" applyFill="1" applyAlignment="1">
      <alignment horizontal="right"/>
    </xf>
    <xf numFmtId="4" fontId="4" fillId="0" borderId="0" xfId="0" applyNumberFormat="1" applyFont="1" applyFill="1" applyAlignment="1">
      <alignment horizontal="center"/>
    </xf>
    <xf numFmtId="49" fontId="7" fillId="0" borderId="15" xfId="0" quotePrefix="1" applyNumberFormat="1" applyFont="1" applyFill="1" applyBorder="1" applyAlignment="1">
      <alignment horizontal="justify" vertical="center"/>
    </xf>
    <xf numFmtId="49" fontId="7" fillId="0" borderId="19" xfId="0" applyNumberFormat="1" applyFont="1" applyBorder="1" applyAlignment="1">
      <alignment horizontal="center" vertical="top"/>
    </xf>
    <xf numFmtId="0" fontId="21" fillId="0" borderId="1" xfId="0" applyFont="1" applyFill="1" applyBorder="1" applyAlignment="1">
      <alignment horizontal="left" vertical="center"/>
    </xf>
    <xf numFmtId="49" fontId="7" fillId="0" borderId="19" xfId="0" applyNumberFormat="1" applyFont="1" applyBorder="1" applyAlignment="1">
      <alignment horizontal="center" vertical="top"/>
    </xf>
    <xf numFmtId="0" fontId="7" fillId="0" borderId="1" xfId="0" applyFont="1" applyFill="1" applyBorder="1" applyAlignment="1">
      <alignment horizontal="justify" vertical="center" wrapText="1"/>
    </xf>
    <xf numFmtId="4" fontId="4" fillId="2" borderId="18" xfId="0" applyNumberFormat="1" applyFont="1" applyFill="1" applyBorder="1" applyAlignment="1">
      <alignment horizontal="right"/>
    </xf>
    <xf numFmtId="0" fontId="6" fillId="0" borderId="1" xfId="0" applyFont="1" applyFill="1" applyBorder="1" applyAlignment="1">
      <alignment horizontal="left" vertical="center" indent="1"/>
    </xf>
    <xf numFmtId="4" fontId="6" fillId="0" borderId="0" xfId="0" applyNumberFormat="1" applyFont="1" applyFill="1" applyBorder="1" applyAlignment="1">
      <alignment horizontal="right" vertical="center" indent="1"/>
    </xf>
    <xf numFmtId="4" fontId="4" fillId="2" borderId="18" xfId="0" applyNumberFormat="1" applyFont="1" applyFill="1" applyBorder="1" applyAlignment="1">
      <alignment horizontal="left" indent="1"/>
    </xf>
    <xf numFmtId="49" fontId="7" fillId="0" borderId="11" xfId="0" applyNumberFormat="1" applyFont="1" applyBorder="1" applyAlignment="1">
      <alignment horizontal="center" vertical="top"/>
    </xf>
    <xf numFmtId="49" fontId="7" fillId="0" borderId="15" xfId="0" applyNumberFormat="1" applyFont="1" applyBorder="1" applyAlignment="1">
      <alignment horizontal="center" vertical="top"/>
    </xf>
    <xf numFmtId="164" fontId="7" fillId="0" borderId="15" xfId="1" applyFont="1" applyFill="1" applyBorder="1" applyAlignment="1">
      <alignment horizontal="justify" vertical="top" wrapText="1"/>
    </xf>
    <xf numFmtId="4" fontId="7" fillId="0" borderId="15" xfId="0" applyNumberFormat="1" applyFont="1" applyFill="1" applyBorder="1" applyAlignment="1">
      <alignment horizontal="right"/>
    </xf>
    <xf numFmtId="4" fontId="7" fillId="0" borderId="15" xfId="0" applyNumberFormat="1" applyFont="1" applyFill="1" applyBorder="1" applyAlignment="1">
      <alignment horizontal="center"/>
    </xf>
    <xf numFmtId="49" fontId="7" fillId="0" borderId="19" xfId="0" applyNumberFormat="1" applyFont="1" applyBorder="1" applyAlignment="1">
      <alignment horizontal="center" vertical="top"/>
    </xf>
    <xf numFmtId="49" fontId="7" fillId="0" borderId="0" xfId="0" applyNumberFormat="1" applyFont="1" applyBorder="1" applyAlignment="1">
      <alignment horizontal="center" vertical="top"/>
    </xf>
    <xf numFmtId="0" fontId="21" fillId="0" borderId="0" xfId="0" applyFont="1" applyFill="1" applyBorder="1" applyAlignment="1">
      <alignment horizontal="left" vertical="center"/>
    </xf>
    <xf numFmtId="4" fontId="7" fillId="0" borderId="0" xfId="0" applyNumberFormat="1" applyFont="1" applyFill="1" applyBorder="1" applyAlignment="1">
      <alignment horizontal="right"/>
    </xf>
    <xf numFmtId="4" fontId="7" fillId="0" borderId="0" xfId="0" applyNumberFormat="1" applyFont="1" applyFill="1" applyBorder="1" applyAlignment="1">
      <alignment horizontal="center"/>
    </xf>
    <xf numFmtId="4" fontId="7" fillId="0" borderId="0" xfId="1" applyNumberFormat="1" applyFont="1" applyFill="1" applyBorder="1" applyAlignment="1">
      <alignment horizontal="right"/>
    </xf>
    <xf numFmtId="0" fontId="4" fillId="0" borderId="0" xfId="0" applyFont="1" applyBorder="1"/>
    <xf numFmtId="0" fontId="7" fillId="0" borderId="0" xfId="0" quotePrefix="1" applyFont="1" applyFill="1" applyBorder="1" applyAlignment="1">
      <alignment horizontal="justify" vertical="center"/>
    </xf>
    <xf numFmtId="4" fontId="7" fillId="0" borderId="0" xfId="0" applyNumberFormat="1" applyFont="1" applyFill="1" applyBorder="1" applyAlignment="1">
      <alignment horizontal="right" vertical="center"/>
    </xf>
    <xf numFmtId="4" fontId="7" fillId="0" borderId="0" xfId="0" applyNumberFormat="1" applyFont="1" applyFill="1" applyBorder="1" applyAlignment="1">
      <alignment horizontal="center" vertical="center"/>
    </xf>
    <xf numFmtId="165" fontId="4" fillId="0" borderId="20" xfId="1" applyNumberFormat="1" applyFont="1" applyFill="1" applyBorder="1" applyAlignment="1">
      <alignment horizontal="right" vertical="center" indent="1"/>
    </xf>
    <xf numFmtId="4" fontId="7" fillId="0" borderId="32" xfId="0" applyNumberFormat="1" applyFont="1" applyBorder="1" applyAlignment="1">
      <alignment horizontal="center"/>
    </xf>
    <xf numFmtId="4" fontId="4" fillId="0" borderId="5" xfId="0" applyNumberFormat="1" applyFont="1" applyFill="1" applyBorder="1" applyAlignment="1">
      <alignment horizontal="right" vertical="center" indent="1"/>
    </xf>
    <xf numFmtId="4" fontId="4" fillId="0" borderId="6" xfId="0" applyNumberFormat="1" applyFont="1" applyFill="1" applyBorder="1" applyAlignment="1">
      <alignment horizontal="right" vertical="center" indent="1"/>
    </xf>
    <xf numFmtId="4" fontId="4" fillId="0" borderId="7" xfId="0" applyNumberFormat="1" applyFont="1" applyFill="1" applyBorder="1" applyAlignment="1">
      <alignment horizontal="right" vertical="center" indent="1"/>
    </xf>
    <xf numFmtId="4" fontId="18" fillId="4" borderId="2" xfId="0" applyNumberFormat="1" applyFont="1" applyFill="1" applyBorder="1" applyAlignment="1">
      <alignment horizontal="right" vertical="center" indent="1"/>
    </xf>
    <xf numFmtId="4" fontId="18" fillId="4" borderId="3" xfId="0" applyNumberFormat="1" applyFont="1" applyFill="1" applyBorder="1" applyAlignment="1">
      <alignment horizontal="right" vertical="center" indent="1"/>
    </xf>
    <xf numFmtId="4" fontId="18" fillId="4" borderId="4" xfId="0" applyNumberFormat="1" applyFont="1" applyFill="1" applyBorder="1" applyAlignment="1">
      <alignment horizontal="right" vertical="center" indent="1"/>
    </xf>
    <xf numFmtId="0" fontId="7" fillId="0" borderId="0" xfId="0" applyFont="1" applyAlignment="1">
      <alignment horizontal="left" vertical="center" wrapText="1"/>
    </xf>
    <xf numFmtId="0" fontId="7" fillId="0" borderId="0" xfId="0" applyFont="1" applyFill="1" applyBorder="1" applyAlignment="1">
      <alignment horizontal="left" vertical="center"/>
    </xf>
    <xf numFmtId="0" fontId="7" fillId="0" borderId="33" xfId="0" applyFont="1" applyFill="1" applyBorder="1" applyAlignment="1">
      <alignment horizontal="left" vertical="center"/>
    </xf>
    <xf numFmtId="164" fontId="7" fillId="0" borderId="0" xfId="1" applyFont="1" applyFill="1" applyBorder="1" applyAlignment="1">
      <alignment horizontal="left" vertical="center"/>
    </xf>
    <xf numFmtId="0" fontId="18" fillId="4" borderId="2" xfId="0" applyFont="1" applyFill="1" applyBorder="1" applyAlignment="1">
      <alignment horizontal="right" vertical="center" indent="1"/>
    </xf>
    <xf numFmtId="0" fontId="18" fillId="4" borderId="4" xfId="0" applyFont="1" applyFill="1" applyBorder="1" applyAlignment="1">
      <alignment horizontal="right" vertical="center" indent="1"/>
    </xf>
    <xf numFmtId="49" fontId="7" fillId="0" borderId="15" xfId="0" applyNumberFormat="1" applyFont="1" applyBorder="1" applyAlignment="1">
      <alignment horizontal="center" vertical="top"/>
    </xf>
    <xf numFmtId="49" fontId="7" fillId="0" borderId="19" xfId="0" applyNumberFormat="1" applyFont="1" applyBorder="1" applyAlignment="1">
      <alignment horizontal="center" vertical="top"/>
    </xf>
    <xf numFmtId="0" fontId="18" fillId="4" borderId="2" xfId="0" applyFont="1" applyFill="1" applyBorder="1" applyAlignment="1">
      <alignment horizontal="left" vertical="center" indent="1"/>
    </xf>
    <xf numFmtId="0" fontId="18" fillId="4" borderId="4" xfId="0" applyFont="1" applyFill="1" applyBorder="1" applyAlignment="1">
      <alignment horizontal="left" vertical="center" indent="1"/>
    </xf>
    <xf numFmtId="0" fontId="18" fillId="4" borderId="3" xfId="0" applyFont="1" applyFill="1" applyBorder="1" applyAlignment="1">
      <alignment horizontal="left" vertical="center" indent="1"/>
    </xf>
    <xf numFmtId="0" fontId="7" fillId="0" borderId="1" xfId="0" applyFont="1" applyFill="1" applyBorder="1" applyAlignment="1">
      <alignment horizontal="right" indent="1"/>
    </xf>
    <xf numFmtId="49" fontId="7" fillId="0" borderId="31" xfId="0" applyNumberFormat="1" applyFont="1" applyBorder="1" applyAlignment="1">
      <alignment horizontal="center" vertical="top"/>
    </xf>
    <xf numFmtId="49" fontId="7" fillId="0" borderId="11" xfId="0" applyNumberFormat="1" applyFont="1" applyBorder="1" applyAlignment="1">
      <alignment horizontal="center" vertical="top"/>
    </xf>
    <xf numFmtId="0" fontId="7" fillId="0" borderId="15" xfId="2" quotePrefix="1" applyFont="1" applyFill="1" applyBorder="1" applyAlignment="1" applyProtection="1">
      <alignment horizontal="left" vertical="top" wrapText="1"/>
      <protection hidden="1"/>
    </xf>
    <xf numFmtId="0" fontId="7" fillId="0" borderId="11" xfId="2" quotePrefix="1" applyFont="1" applyFill="1" applyBorder="1" applyAlignment="1" applyProtection="1">
      <alignment horizontal="left" vertical="top" wrapText="1"/>
      <protection hidden="1"/>
    </xf>
    <xf numFmtId="0" fontId="7" fillId="0" borderId="15" xfId="2" applyFont="1" applyFill="1" applyBorder="1" applyAlignment="1" applyProtection="1">
      <alignment horizontal="center" wrapText="1"/>
      <protection hidden="1"/>
    </xf>
    <xf numFmtId="0" fontId="7" fillId="0" borderId="11" xfId="2" applyFont="1" applyFill="1" applyBorder="1" applyAlignment="1" applyProtection="1">
      <alignment horizontal="center" wrapText="1"/>
      <protection hidden="1"/>
    </xf>
    <xf numFmtId="0" fontId="18" fillId="3" borderId="13" xfId="0" applyFont="1" applyFill="1" applyBorder="1" applyAlignment="1">
      <alignment horizontal="left" vertical="center" indent="1"/>
    </xf>
    <xf numFmtId="0" fontId="18" fillId="3" borderId="14" xfId="0" applyFont="1" applyFill="1" applyBorder="1" applyAlignment="1">
      <alignment horizontal="left" vertical="center" indent="1"/>
    </xf>
    <xf numFmtId="0" fontId="18" fillId="3" borderId="16" xfId="0" applyFont="1" applyFill="1" applyBorder="1" applyAlignment="1">
      <alignment horizontal="left" vertical="center" indent="1"/>
    </xf>
    <xf numFmtId="0" fontId="18" fillId="3" borderId="17" xfId="0" applyFont="1" applyFill="1" applyBorder="1" applyAlignment="1">
      <alignment horizontal="left" vertical="center" indent="1"/>
    </xf>
    <xf numFmtId="4" fontId="18" fillId="4" borderId="2" xfId="0" applyNumberFormat="1" applyFont="1" applyFill="1" applyBorder="1" applyAlignment="1">
      <alignment horizontal="right" vertical="center"/>
    </xf>
    <xf numFmtId="4" fontId="18" fillId="4" borderId="3" xfId="0" applyNumberFormat="1" applyFont="1" applyFill="1" applyBorder="1" applyAlignment="1">
      <alignment horizontal="right" vertical="center"/>
    </xf>
    <xf numFmtId="4" fontId="18" fillId="4" borderId="4" xfId="0" applyNumberFormat="1" applyFont="1" applyFill="1" applyBorder="1" applyAlignment="1">
      <alignment horizontal="right" vertical="center"/>
    </xf>
    <xf numFmtId="0" fontId="7" fillId="0" borderId="20" xfId="0" applyFont="1" applyFill="1" applyBorder="1" applyAlignment="1">
      <alignment horizontal="right"/>
    </xf>
    <xf numFmtId="0" fontId="7" fillId="0" borderId="21" xfId="0" applyFont="1" applyFill="1" applyBorder="1" applyAlignment="1">
      <alignment horizontal="right"/>
    </xf>
    <xf numFmtId="0" fontId="7" fillId="0" borderId="30" xfId="0" applyFont="1" applyFill="1" applyBorder="1" applyAlignment="1">
      <alignment horizontal="right"/>
    </xf>
    <xf numFmtId="4" fontId="4" fillId="0" borderId="23" xfId="0" applyNumberFormat="1" applyFont="1" applyFill="1" applyBorder="1" applyAlignment="1">
      <alignment horizontal="right" vertical="center" indent="1"/>
    </xf>
    <xf numFmtId="0" fontId="7" fillId="0" borderId="1" xfId="0" applyFont="1" applyFill="1" applyBorder="1" applyAlignment="1">
      <alignment horizontal="right"/>
    </xf>
    <xf numFmtId="0" fontId="18" fillId="4" borderId="29" xfId="0" applyFont="1" applyFill="1" applyBorder="1" applyAlignment="1">
      <alignment horizontal="left" vertical="center" indent="1"/>
    </xf>
    <xf numFmtId="0" fontId="18" fillId="4" borderId="21" xfId="0" applyFont="1" applyFill="1" applyBorder="1" applyAlignment="1">
      <alignment horizontal="left" vertical="center" indent="1"/>
    </xf>
    <xf numFmtId="0" fontId="18" fillId="4" borderId="22" xfId="0" applyFont="1" applyFill="1" applyBorder="1" applyAlignment="1">
      <alignment horizontal="left" vertical="center" indent="1"/>
    </xf>
    <xf numFmtId="0" fontId="4" fillId="0" borderId="12" xfId="0" applyFont="1" applyFill="1" applyBorder="1" applyAlignment="1">
      <alignment horizontal="left" vertical="center" indent="1"/>
    </xf>
    <xf numFmtId="0" fontId="4" fillId="0" borderId="7" xfId="0" applyFont="1" applyFill="1" applyBorder="1" applyAlignment="1">
      <alignment horizontal="left" vertical="center" indent="1"/>
    </xf>
    <xf numFmtId="0" fontId="4" fillId="0" borderId="29" xfId="0" applyFont="1" applyFill="1" applyBorder="1" applyAlignment="1">
      <alignment horizontal="left" vertical="center" indent="1"/>
    </xf>
    <xf numFmtId="0" fontId="4" fillId="0" borderId="30" xfId="0" applyFont="1" applyFill="1" applyBorder="1" applyAlignment="1">
      <alignment horizontal="left" vertical="center" indent="1"/>
    </xf>
    <xf numFmtId="4" fontId="4" fillId="0" borderId="24" xfId="0" applyNumberFormat="1" applyFont="1" applyFill="1" applyBorder="1" applyAlignment="1">
      <alignment horizontal="right" vertical="center" indent="1"/>
    </xf>
    <xf numFmtId="4" fontId="4" fillId="0" borderId="25" xfId="0" applyNumberFormat="1" applyFont="1" applyFill="1" applyBorder="1" applyAlignment="1">
      <alignment horizontal="right" vertical="center" indent="1"/>
    </xf>
    <xf numFmtId="4" fontId="4" fillId="0" borderId="26" xfId="0" applyNumberFormat="1" applyFont="1" applyFill="1" applyBorder="1" applyAlignment="1">
      <alignment horizontal="right" vertical="center" indent="1"/>
    </xf>
    <xf numFmtId="4" fontId="4" fillId="0" borderId="20" xfId="0" applyNumberFormat="1" applyFont="1" applyFill="1" applyBorder="1" applyAlignment="1">
      <alignment horizontal="right" vertical="center" wrapText="1" indent="1"/>
    </xf>
    <xf numFmtId="4" fontId="4" fillId="0" borderId="21" xfId="0" applyNumberFormat="1" applyFont="1" applyFill="1" applyBorder="1" applyAlignment="1">
      <alignment horizontal="right" vertical="center" wrapText="1" indent="1"/>
    </xf>
    <xf numFmtId="4" fontId="4" fillId="0" borderId="22" xfId="0" applyNumberFormat="1" applyFont="1" applyFill="1" applyBorder="1" applyAlignment="1">
      <alignment horizontal="right" vertical="center" wrapText="1" indent="1"/>
    </xf>
    <xf numFmtId="0" fontId="4" fillId="0" borderId="27" xfId="0" applyFont="1" applyFill="1" applyBorder="1" applyAlignment="1">
      <alignment horizontal="left" vertical="center" indent="1"/>
    </xf>
    <xf numFmtId="0" fontId="4" fillId="0" borderId="28" xfId="0" applyFont="1" applyFill="1" applyBorder="1" applyAlignment="1">
      <alignment horizontal="left" vertical="center" indent="1"/>
    </xf>
    <xf numFmtId="0" fontId="7" fillId="0" borderId="0" xfId="0" applyFont="1" applyAlignment="1">
      <alignment horizontal="left" vertical="top" wrapText="1"/>
    </xf>
    <xf numFmtId="0" fontId="7" fillId="0" borderId="0" xfId="0" applyFont="1" applyAlignment="1">
      <alignment horizontal="left" vertical="top"/>
    </xf>
    <xf numFmtId="0" fontId="4" fillId="0" borderId="12" xfId="0" applyFont="1" applyBorder="1" applyAlignment="1">
      <alignment horizontal="left" vertical="center" indent="1"/>
    </xf>
    <xf numFmtId="0" fontId="4" fillId="0" borderId="7" xfId="0" applyFont="1" applyBorder="1" applyAlignment="1">
      <alignment horizontal="left" vertical="center" indent="1"/>
    </xf>
    <xf numFmtId="4" fontId="4" fillId="0" borderId="5" xfId="0" applyNumberFormat="1" applyFont="1" applyBorder="1" applyAlignment="1">
      <alignment horizontal="right" vertical="center" indent="1"/>
    </xf>
    <xf numFmtId="4" fontId="4" fillId="0" borderId="6" xfId="0" applyNumberFormat="1" applyFont="1" applyBorder="1" applyAlignment="1">
      <alignment horizontal="right" vertical="center" indent="1"/>
    </xf>
    <xf numFmtId="4" fontId="4" fillId="0" borderId="23" xfId="0" applyNumberFormat="1" applyFont="1" applyBorder="1" applyAlignment="1">
      <alignment horizontal="right" vertical="center" indent="1"/>
    </xf>
    <xf numFmtId="4" fontId="4" fillId="0" borderId="1" xfId="0" applyNumberFormat="1" applyFont="1" applyFill="1" applyBorder="1" applyAlignment="1">
      <alignment horizontal="right" vertical="center" indent="1"/>
    </xf>
    <xf numFmtId="0" fontId="18" fillId="4" borderId="3" xfId="0" applyFont="1" applyFill="1" applyBorder="1" applyAlignment="1">
      <alignment horizontal="left" vertical="center"/>
    </xf>
    <xf numFmtId="0" fontId="4" fillId="0" borderId="29" xfId="0" applyFont="1" applyBorder="1" applyAlignment="1">
      <alignment horizontal="left" vertical="center" indent="1"/>
    </xf>
    <xf numFmtId="0" fontId="4" fillId="0" borderId="30" xfId="0" applyFont="1" applyBorder="1" applyAlignment="1">
      <alignment horizontal="left" vertical="center"/>
    </xf>
    <xf numFmtId="4" fontId="4" fillId="0" borderId="20" xfId="0" applyNumberFormat="1" applyFont="1" applyBorder="1" applyAlignment="1">
      <alignment horizontal="right" vertical="center" indent="1"/>
    </xf>
    <xf numFmtId="4" fontId="4" fillId="0" borderId="21" xfId="0" applyNumberFormat="1" applyFont="1" applyBorder="1" applyAlignment="1">
      <alignment horizontal="right" vertical="center" indent="1"/>
    </xf>
    <xf numFmtId="4" fontId="4" fillId="0" borderId="22" xfId="0" applyNumberFormat="1" applyFont="1" applyBorder="1" applyAlignment="1">
      <alignment horizontal="right" vertical="center" indent="1"/>
    </xf>
    <xf numFmtId="0" fontId="18" fillId="4" borderId="36" xfId="0" applyFont="1" applyFill="1" applyBorder="1" applyAlignment="1">
      <alignment horizontal="left" vertical="center" indent="1"/>
    </xf>
    <xf numFmtId="0" fontId="18" fillId="4" borderId="37" xfId="0" applyFont="1" applyFill="1" applyBorder="1" applyAlignment="1">
      <alignment horizontal="left" vertical="center" indent="1"/>
    </xf>
    <xf numFmtId="4" fontId="18" fillId="4" borderId="36" xfId="0" applyNumberFormat="1" applyFont="1" applyFill="1" applyBorder="1" applyAlignment="1">
      <alignment horizontal="right" vertical="center" indent="1"/>
    </xf>
    <xf numFmtId="4" fontId="18" fillId="4" borderId="38" xfId="0" applyNumberFormat="1" applyFont="1" applyFill="1" applyBorder="1" applyAlignment="1">
      <alignment horizontal="right" vertical="center" indent="1"/>
    </xf>
    <xf numFmtId="4" fontId="18" fillId="4" borderId="37" xfId="0" applyNumberFormat="1" applyFont="1" applyFill="1" applyBorder="1" applyAlignment="1">
      <alignment horizontal="right" vertical="center" indent="1"/>
    </xf>
    <xf numFmtId="0" fontId="4" fillId="0" borderId="11" xfId="0" applyFont="1" applyBorder="1" applyAlignment="1">
      <alignment horizontal="left" vertical="center" indent="1"/>
    </xf>
    <xf numFmtId="4" fontId="4" fillId="0" borderId="11" xfId="0" applyNumberFormat="1" applyFont="1" applyBorder="1" applyAlignment="1">
      <alignment horizontal="right" vertical="center"/>
    </xf>
    <xf numFmtId="0" fontId="7" fillId="0" borderId="0" xfId="0" applyFont="1" applyAlignment="1">
      <alignment horizontal="left" vertical="center"/>
    </xf>
    <xf numFmtId="0" fontId="4" fillId="0" borderId="1" xfId="0" applyFont="1" applyBorder="1" applyAlignment="1">
      <alignment horizontal="left" vertical="center" indent="1"/>
    </xf>
    <xf numFmtId="4" fontId="4" fillId="0" borderId="1" xfId="0" applyNumberFormat="1" applyFont="1" applyBorder="1" applyAlignment="1">
      <alignment horizontal="right" vertical="center"/>
    </xf>
    <xf numFmtId="165" fontId="4" fillId="0" borderId="5" xfId="1" applyNumberFormat="1" applyFont="1" applyFill="1" applyBorder="1" applyAlignment="1">
      <alignment horizontal="right" vertical="center" indent="1"/>
    </xf>
    <xf numFmtId="165" fontId="4" fillId="0" borderId="6" xfId="1" applyNumberFormat="1" applyFont="1" applyFill="1" applyBorder="1" applyAlignment="1">
      <alignment horizontal="right" vertical="center" indent="1"/>
    </xf>
    <xf numFmtId="165" fontId="4" fillId="0" borderId="23" xfId="1" applyNumberFormat="1" applyFont="1" applyFill="1" applyBorder="1" applyAlignment="1">
      <alignment horizontal="right" vertical="center" indent="1"/>
    </xf>
    <xf numFmtId="164" fontId="4" fillId="0" borderId="12" xfId="1" applyFont="1" applyFill="1" applyBorder="1" applyAlignment="1">
      <alignment horizontal="left" vertical="center" indent="1"/>
    </xf>
    <xf numFmtId="164" fontId="4" fillId="0" borderId="7" xfId="1" applyFont="1" applyFill="1" applyBorder="1" applyAlignment="1">
      <alignment horizontal="left" vertical="center" indent="1"/>
    </xf>
    <xf numFmtId="164" fontId="4" fillId="0" borderId="34" xfId="1" applyFont="1" applyFill="1" applyBorder="1" applyAlignment="1">
      <alignment horizontal="center" vertical="center"/>
    </xf>
    <xf numFmtId="164" fontId="6" fillId="0" borderId="34" xfId="1" applyFont="1" applyFill="1" applyBorder="1" applyAlignment="1">
      <alignment horizontal="center" vertical="center"/>
    </xf>
    <xf numFmtId="164" fontId="7" fillId="0" borderId="35" xfId="1" applyFont="1" applyFill="1" applyBorder="1" applyAlignment="1">
      <alignment horizontal="center" vertical="center"/>
    </xf>
    <xf numFmtId="164" fontId="19" fillId="3" borderId="27" xfId="1" applyFont="1" applyFill="1" applyBorder="1" applyAlignment="1">
      <alignment horizontal="right" vertical="center" indent="1"/>
    </xf>
    <xf numFmtId="164" fontId="19" fillId="3" borderId="28" xfId="1" applyFont="1" applyFill="1" applyBorder="1" applyAlignment="1">
      <alignment horizontal="right" vertical="center" indent="1"/>
    </xf>
    <xf numFmtId="164" fontId="4" fillId="5" borderId="12" xfId="1" applyFont="1" applyFill="1" applyBorder="1" applyAlignment="1">
      <alignment horizontal="right" vertical="center" indent="1"/>
    </xf>
    <xf numFmtId="164" fontId="4" fillId="5" borderId="7" xfId="1" applyFont="1" applyFill="1" applyBorder="1" applyAlignment="1">
      <alignment horizontal="right" vertical="center" indent="1"/>
    </xf>
    <xf numFmtId="0" fontId="7" fillId="0" borderId="32" xfId="0" applyFont="1" applyBorder="1" applyAlignment="1">
      <alignment horizontal="center" vertical="center"/>
    </xf>
    <xf numFmtId="165" fontId="4" fillId="5" borderId="5" xfId="1" applyNumberFormat="1" applyFont="1" applyFill="1" applyBorder="1" applyAlignment="1">
      <alignment horizontal="right" vertical="center" indent="1"/>
    </xf>
    <xf numFmtId="165" fontId="4" fillId="5" borderId="6" xfId="1" applyNumberFormat="1" applyFont="1" applyFill="1" applyBorder="1" applyAlignment="1">
      <alignment horizontal="right" vertical="center" indent="1"/>
    </xf>
    <xf numFmtId="165" fontId="4" fillId="5" borderId="23" xfId="1" applyNumberFormat="1" applyFont="1" applyFill="1" applyBorder="1" applyAlignment="1">
      <alignment horizontal="right" vertical="center" indent="1"/>
    </xf>
    <xf numFmtId="164" fontId="19" fillId="6" borderId="8" xfId="1" applyFont="1" applyFill="1" applyBorder="1" applyAlignment="1">
      <alignment horizontal="left" vertical="center" indent="1"/>
    </xf>
    <xf numFmtId="164" fontId="19" fillId="6" borderId="9" xfId="1" applyFont="1" applyFill="1" applyBorder="1" applyAlignment="1">
      <alignment horizontal="left" vertical="center" indent="1"/>
    </xf>
    <xf numFmtId="164" fontId="19" fillId="6" borderId="10" xfId="1" applyFont="1" applyFill="1" applyBorder="1" applyAlignment="1">
      <alignment horizontal="left" vertical="center" indent="1"/>
    </xf>
    <xf numFmtId="165" fontId="4" fillId="0" borderId="20" xfId="1" applyNumberFormat="1" applyFont="1" applyFill="1" applyBorder="1" applyAlignment="1">
      <alignment horizontal="right" vertical="center" indent="1"/>
    </xf>
    <xf numFmtId="165" fontId="4" fillId="0" borderId="21" xfId="1" applyNumberFormat="1" applyFont="1" applyFill="1" applyBorder="1" applyAlignment="1">
      <alignment horizontal="right" vertical="center" indent="1"/>
    </xf>
    <xf numFmtId="165" fontId="4" fillId="0" borderId="22" xfId="1" applyNumberFormat="1" applyFont="1" applyFill="1" applyBorder="1" applyAlignment="1">
      <alignment horizontal="right" vertical="center" indent="1"/>
    </xf>
    <xf numFmtId="165" fontId="19" fillId="3" borderId="24" xfId="1" applyNumberFormat="1" applyFont="1" applyFill="1" applyBorder="1" applyAlignment="1">
      <alignment horizontal="right" vertical="center" indent="1"/>
    </xf>
    <xf numFmtId="165" fontId="19" fillId="3" borderId="25" xfId="1" applyNumberFormat="1" applyFont="1" applyFill="1" applyBorder="1" applyAlignment="1">
      <alignment horizontal="right" vertical="center" indent="1"/>
    </xf>
    <xf numFmtId="165" fontId="19" fillId="3" borderId="26" xfId="1" applyNumberFormat="1" applyFont="1" applyFill="1" applyBorder="1" applyAlignment="1">
      <alignment horizontal="right" vertical="center" indent="1"/>
    </xf>
    <xf numFmtId="164" fontId="4" fillId="0" borderId="29" xfId="1" applyFont="1" applyFill="1" applyBorder="1" applyAlignment="1">
      <alignment horizontal="left" vertical="center" indent="1"/>
    </xf>
    <xf numFmtId="164" fontId="4" fillId="0" borderId="30" xfId="1" applyFont="1" applyFill="1" applyBorder="1" applyAlignment="1">
      <alignment horizontal="left" vertical="center" indent="1"/>
    </xf>
    <xf numFmtId="49" fontId="7" fillId="0" borderId="1" xfId="0" applyNumberFormat="1" applyFont="1" applyBorder="1" applyAlignment="1">
      <alignment horizontal="center" vertical="center"/>
    </xf>
    <xf numFmtId="49" fontId="7" fillId="0" borderId="1" xfId="0" applyNumberFormat="1" applyFont="1" applyFill="1" applyBorder="1" applyAlignment="1">
      <alignment horizontal="center" vertical="center"/>
    </xf>
    <xf numFmtId="0" fontId="4" fillId="0" borderId="0" xfId="0" applyFont="1" applyFill="1" applyAlignment="1">
      <alignment vertical="center"/>
    </xf>
  </cellXfs>
  <cellStyles count="3">
    <cellStyle name="Excel Built-in Normal" xfId="1"/>
    <cellStyle name="Normal" xfId="0" builtinId="0"/>
    <cellStyle name="Normal 2" xfId="2"/>
  </cellStyles>
  <dxfs count="0"/>
  <tableStyles count="0" defaultTableStyle="TableStyleMedium9" defaultPivotStyle="PivotStyleMedium4"/>
  <colors>
    <mruColors>
      <color rgb="FF00A0DC"/>
      <color rgb="FF96BE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99"/>
  <sheetViews>
    <sheetView tabSelected="1" showRuler="0" view="pageBreakPreview" zoomScale="115" zoomScaleNormal="100" zoomScaleSheetLayoutView="115" zoomScalePageLayoutView="125" workbookViewId="0">
      <selection activeCell="B1" sqref="B1:C2"/>
    </sheetView>
  </sheetViews>
  <sheetFormatPr defaultColWidth="11.42578125" defaultRowHeight="15.75" x14ac:dyDescent="0.25"/>
  <cols>
    <col min="1" max="1" width="5.7109375" style="2" customWidth="1"/>
    <col min="2" max="2" width="4.7109375" style="2" customWidth="1"/>
    <col min="3" max="3" width="45.7109375" style="40" customWidth="1"/>
    <col min="4" max="4" width="8.7109375" style="48" customWidth="1"/>
    <col min="5" max="5" width="6.7109375" style="33" customWidth="1"/>
    <col min="6" max="6" width="8.7109375" style="56" customWidth="1"/>
    <col min="7" max="7" width="9.7109375" style="56" customWidth="1"/>
    <col min="8" max="16384" width="11.42578125" style="2"/>
  </cols>
  <sheetData>
    <row r="1" spans="2:11" x14ac:dyDescent="0.25">
      <c r="B1" s="172" t="s">
        <v>10</v>
      </c>
      <c r="C1" s="173"/>
      <c r="D1" s="25" t="s">
        <v>27</v>
      </c>
      <c r="E1" s="20" t="s">
        <v>26</v>
      </c>
      <c r="F1" s="20" t="s">
        <v>28</v>
      </c>
      <c r="G1" s="20" t="s">
        <v>0</v>
      </c>
    </row>
    <row r="2" spans="2:11" ht="16.5" customHeight="1" thickBot="1" x14ac:dyDescent="0.3">
      <c r="B2" s="174"/>
      <c r="C2" s="175"/>
      <c r="D2" s="127"/>
      <c r="E2" s="44"/>
      <c r="F2" s="59"/>
      <c r="G2" s="59"/>
    </row>
    <row r="3" spans="2:11" ht="20.100000000000001" customHeight="1" thickBot="1" x14ac:dyDescent="0.3">
      <c r="B3" s="162" t="s">
        <v>11</v>
      </c>
      <c r="C3" s="164"/>
      <c r="D3" s="164"/>
      <c r="E3" s="164"/>
      <c r="F3" s="164"/>
      <c r="G3" s="163"/>
    </row>
    <row r="4" spans="2:11" ht="38.25" x14ac:dyDescent="0.25">
      <c r="B4" s="21" t="s">
        <v>1</v>
      </c>
      <c r="C4" s="67" t="s">
        <v>127</v>
      </c>
      <c r="D4" s="179" t="s">
        <v>102</v>
      </c>
      <c r="E4" s="180"/>
      <c r="F4" s="181"/>
      <c r="G4" s="51">
        <v>5000</v>
      </c>
    </row>
    <row r="5" spans="2:11" ht="16.5" customHeight="1" x14ac:dyDescent="0.25">
      <c r="B5" s="67"/>
      <c r="C5" s="67"/>
      <c r="D5" s="67"/>
      <c r="E5" s="67"/>
      <c r="F5" s="67"/>
      <c r="G5" s="67"/>
    </row>
    <row r="6" spans="2:11" ht="202.5" customHeight="1" x14ac:dyDescent="0.25">
      <c r="B6" s="24" t="s">
        <v>3</v>
      </c>
      <c r="C6" s="67" t="s">
        <v>31</v>
      </c>
      <c r="D6" s="51">
        <v>4768.38</v>
      </c>
      <c r="E6" s="68" t="s">
        <v>12</v>
      </c>
      <c r="F6" s="51">
        <v>45</v>
      </c>
      <c r="G6" s="51">
        <f>D6*F6</f>
        <v>214577.1</v>
      </c>
    </row>
    <row r="7" spans="2:11" ht="16.5" customHeight="1" x14ac:dyDescent="0.25">
      <c r="B7" s="22"/>
      <c r="C7" s="69"/>
      <c r="D7" s="70"/>
      <c r="E7" s="71"/>
      <c r="F7" s="70"/>
      <c r="G7" s="70"/>
    </row>
    <row r="8" spans="2:11" ht="46.5" customHeight="1" thickBot="1" x14ac:dyDescent="0.3">
      <c r="B8" s="24" t="s">
        <v>4</v>
      </c>
      <c r="C8" s="41" t="s">
        <v>33</v>
      </c>
      <c r="D8" s="51">
        <v>1420</v>
      </c>
      <c r="E8" s="68" t="s">
        <v>12</v>
      </c>
      <c r="F8" s="51">
        <v>20</v>
      </c>
      <c r="G8" s="51">
        <f>D8*F8</f>
        <v>28400</v>
      </c>
      <c r="H8" s="4"/>
    </row>
    <row r="9" spans="2:11" ht="20.100000000000001" customHeight="1" thickBot="1" x14ac:dyDescent="0.3">
      <c r="B9" s="162" t="s">
        <v>52</v>
      </c>
      <c r="C9" s="163"/>
      <c r="D9" s="176">
        <f>SUM(G4:G8)</f>
        <v>247977.1</v>
      </c>
      <c r="E9" s="177"/>
      <c r="F9" s="177"/>
      <c r="G9" s="178"/>
    </row>
    <row r="10" spans="2:11" ht="16.5" customHeight="1" thickBot="1" x14ac:dyDescent="0.3">
      <c r="B10" s="1"/>
      <c r="C10" s="37"/>
      <c r="E10" s="45"/>
      <c r="F10" s="48"/>
      <c r="G10" s="48"/>
    </row>
    <row r="11" spans="2:11" ht="20.100000000000001" customHeight="1" thickBot="1" x14ac:dyDescent="0.3">
      <c r="B11" s="162" t="s">
        <v>13</v>
      </c>
      <c r="C11" s="164"/>
      <c r="D11" s="164"/>
      <c r="E11" s="164"/>
      <c r="F11" s="164"/>
      <c r="G11" s="163"/>
      <c r="K11" s="5"/>
    </row>
    <row r="12" spans="2:11" ht="65.25" customHeight="1" x14ac:dyDescent="0.25">
      <c r="B12" s="160" t="s">
        <v>1</v>
      </c>
      <c r="C12" s="67" t="s">
        <v>34</v>
      </c>
      <c r="D12" s="50"/>
      <c r="E12" s="64"/>
      <c r="F12" s="50"/>
      <c r="G12" s="50"/>
    </row>
    <row r="13" spans="2:11" s="9" customFormat="1" x14ac:dyDescent="0.25">
      <c r="B13" s="161"/>
      <c r="C13" s="72" t="s">
        <v>41</v>
      </c>
      <c r="D13" s="73">
        <v>10</v>
      </c>
      <c r="E13" s="63" t="s">
        <v>8</v>
      </c>
      <c r="F13" s="73">
        <v>100</v>
      </c>
      <c r="G13" s="73">
        <f t="shared" ref="G13:G15" si="0">D13*F13</f>
        <v>1000</v>
      </c>
    </row>
    <row r="14" spans="2:11" s="9" customFormat="1" x14ac:dyDescent="0.25">
      <c r="B14" s="161"/>
      <c r="C14" s="72" t="s">
        <v>85</v>
      </c>
      <c r="D14" s="73">
        <v>28</v>
      </c>
      <c r="E14" s="63" t="s">
        <v>8</v>
      </c>
      <c r="F14" s="73">
        <v>500</v>
      </c>
      <c r="G14" s="73">
        <f>D14*F14</f>
        <v>14000</v>
      </c>
    </row>
    <row r="15" spans="2:11" s="9" customFormat="1" x14ac:dyDescent="0.25">
      <c r="B15" s="161"/>
      <c r="C15" s="72" t="s">
        <v>35</v>
      </c>
      <c r="D15" s="73">
        <v>1</v>
      </c>
      <c r="E15" s="63" t="s">
        <v>8</v>
      </c>
      <c r="F15" s="73">
        <v>100</v>
      </c>
      <c r="G15" s="73">
        <f t="shared" si="0"/>
        <v>100</v>
      </c>
    </row>
    <row r="16" spans="2:11" s="9" customFormat="1" x14ac:dyDescent="0.25">
      <c r="B16" s="123"/>
      <c r="C16" s="72" t="s">
        <v>92</v>
      </c>
      <c r="D16" s="73">
        <v>8</v>
      </c>
      <c r="E16" s="63" t="s">
        <v>8</v>
      </c>
      <c r="F16" s="73">
        <v>100</v>
      </c>
      <c r="G16" s="73">
        <f t="shared" ref="G16:G18" si="1">D16*F16</f>
        <v>800</v>
      </c>
    </row>
    <row r="17" spans="2:7" s="9" customFormat="1" x14ac:dyDescent="0.25">
      <c r="B17" s="125"/>
      <c r="C17" s="72" t="s">
        <v>93</v>
      </c>
      <c r="D17" s="73">
        <v>5</v>
      </c>
      <c r="E17" s="63" t="s">
        <v>8</v>
      </c>
      <c r="F17" s="73">
        <v>400</v>
      </c>
      <c r="G17" s="73">
        <f t="shared" si="1"/>
        <v>2000</v>
      </c>
    </row>
    <row r="18" spans="2:7" s="9" customFormat="1" x14ac:dyDescent="0.25">
      <c r="B18" s="136"/>
      <c r="C18" s="72" t="s">
        <v>104</v>
      </c>
      <c r="D18" s="73">
        <v>238.2</v>
      </c>
      <c r="E18" s="63" t="s">
        <v>7</v>
      </c>
      <c r="F18" s="73">
        <v>50</v>
      </c>
      <c r="G18" s="73">
        <f t="shared" si="1"/>
        <v>11910</v>
      </c>
    </row>
    <row r="19" spans="2:7" ht="16.5" customHeight="1" x14ac:dyDescent="0.25">
      <c r="B19" s="22"/>
      <c r="C19" s="124"/>
      <c r="D19" s="70"/>
      <c r="E19" s="71"/>
      <c r="F19" s="70"/>
      <c r="G19" s="51"/>
    </row>
    <row r="20" spans="2:7" ht="103.5" customHeight="1" x14ac:dyDescent="0.25">
      <c r="B20" s="21" t="s">
        <v>3</v>
      </c>
      <c r="C20" s="67" t="s">
        <v>133</v>
      </c>
      <c r="D20" s="51">
        <v>68</v>
      </c>
      <c r="E20" s="27" t="s">
        <v>8</v>
      </c>
      <c r="F20" s="51">
        <v>250</v>
      </c>
      <c r="G20" s="51">
        <f t="shared" ref="G20" si="2">D20*F20</f>
        <v>17000</v>
      </c>
    </row>
    <row r="21" spans="2:7" ht="16.5" customHeight="1" x14ac:dyDescent="0.25">
      <c r="B21" s="22"/>
      <c r="C21" s="124"/>
      <c r="D21" s="70"/>
      <c r="E21" s="71"/>
      <c r="F21" s="70"/>
      <c r="G21" s="51"/>
    </row>
    <row r="22" spans="2:7" ht="42" customHeight="1" x14ac:dyDescent="0.25">
      <c r="B22" s="21" t="s">
        <v>3</v>
      </c>
      <c r="C22" s="67" t="s">
        <v>192</v>
      </c>
      <c r="D22" s="51">
        <v>156.4</v>
      </c>
      <c r="E22" s="27" t="s">
        <v>7</v>
      </c>
      <c r="F22" s="51">
        <v>25</v>
      </c>
      <c r="G22" s="51">
        <f t="shared" ref="G22" si="3">D22*F22</f>
        <v>3910</v>
      </c>
    </row>
    <row r="23" spans="2:7" x14ac:dyDescent="0.25">
      <c r="B23" s="21"/>
      <c r="C23" s="67"/>
      <c r="D23" s="51"/>
      <c r="E23" s="27"/>
      <c r="F23" s="51"/>
      <c r="G23" s="51"/>
    </row>
    <row r="24" spans="2:7" ht="40.5" customHeight="1" x14ac:dyDescent="0.25">
      <c r="B24" s="21" t="s">
        <v>4</v>
      </c>
      <c r="C24" s="67" t="s">
        <v>118</v>
      </c>
      <c r="D24" s="51">
        <v>14.8</v>
      </c>
      <c r="E24" s="27" t="s">
        <v>7</v>
      </c>
      <c r="F24" s="51">
        <v>25</v>
      </c>
      <c r="G24" s="51">
        <f t="shared" ref="G24" si="4">D24*F24</f>
        <v>370</v>
      </c>
    </row>
    <row r="25" spans="2:7" x14ac:dyDescent="0.25">
      <c r="B25" s="21"/>
      <c r="C25" s="67"/>
      <c r="D25" s="51"/>
      <c r="E25" s="27"/>
      <c r="F25" s="51"/>
      <c r="G25" s="51"/>
    </row>
    <row r="26" spans="2:7" ht="51" x14ac:dyDescent="0.25">
      <c r="B26" s="21" t="s">
        <v>5</v>
      </c>
      <c r="C26" s="67" t="s">
        <v>120</v>
      </c>
      <c r="D26" s="51">
        <v>34.71</v>
      </c>
      <c r="E26" s="27" t="s">
        <v>7</v>
      </c>
      <c r="F26" s="51">
        <v>25</v>
      </c>
      <c r="G26" s="51">
        <f t="shared" ref="G26" si="5">D26*F26</f>
        <v>867.75</v>
      </c>
    </row>
    <row r="27" spans="2:7" x14ac:dyDescent="0.25">
      <c r="B27" s="21"/>
      <c r="C27" s="67"/>
      <c r="D27" s="51"/>
      <c r="E27" s="27"/>
      <c r="F27" s="51"/>
      <c r="G27" s="51"/>
    </row>
    <row r="28" spans="2:7" ht="41.25" customHeight="1" x14ac:dyDescent="0.25">
      <c r="B28" s="21" t="s">
        <v>6</v>
      </c>
      <c r="C28" s="67" t="s">
        <v>193</v>
      </c>
      <c r="D28" s="51">
        <v>132.6</v>
      </c>
      <c r="E28" s="27" t="s">
        <v>7</v>
      </c>
      <c r="F28" s="51">
        <v>25</v>
      </c>
      <c r="G28" s="51">
        <f t="shared" ref="G28" si="6">D28*F28</f>
        <v>3315</v>
      </c>
    </row>
    <row r="29" spans="2:7" ht="16.5" customHeight="1" x14ac:dyDescent="0.25">
      <c r="B29" s="22"/>
      <c r="C29" s="124"/>
      <c r="D29" s="70"/>
      <c r="E29" s="71"/>
      <c r="F29" s="70"/>
      <c r="G29" s="51"/>
    </row>
    <row r="30" spans="2:7" s="1" customFormat="1" ht="25.5" x14ac:dyDescent="0.25">
      <c r="B30" s="21" t="s">
        <v>40</v>
      </c>
      <c r="C30" s="67" t="s">
        <v>68</v>
      </c>
      <c r="D30" s="51">
        <v>107.72</v>
      </c>
      <c r="E30" s="27" t="s">
        <v>7</v>
      </c>
      <c r="F30" s="51">
        <v>25</v>
      </c>
      <c r="G30" s="54">
        <f>D30*F30</f>
        <v>2693</v>
      </c>
    </row>
    <row r="31" spans="2:7" s="1" customFormat="1" x14ac:dyDescent="0.25">
      <c r="B31" s="21"/>
      <c r="C31" s="67"/>
      <c r="D31" s="51"/>
      <c r="E31" s="27"/>
      <c r="F31" s="51"/>
      <c r="G31" s="54"/>
    </row>
    <row r="32" spans="2:7" s="1" customFormat="1" ht="39" customHeight="1" x14ac:dyDescent="0.25">
      <c r="B32" s="21" t="s">
        <v>42</v>
      </c>
      <c r="C32" s="67" t="s">
        <v>94</v>
      </c>
      <c r="D32" s="51">
        <v>690.05</v>
      </c>
      <c r="E32" s="27" t="s">
        <v>7</v>
      </c>
      <c r="F32" s="51">
        <v>25</v>
      </c>
      <c r="G32" s="54">
        <f>D32*F32</f>
        <v>17251.25</v>
      </c>
    </row>
    <row r="33" spans="2:7" s="1" customFormat="1" x14ac:dyDescent="0.25">
      <c r="B33" s="21"/>
      <c r="C33" s="124"/>
      <c r="D33" s="51"/>
      <c r="E33" s="27"/>
      <c r="F33" s="51"/>
      <c r="G33" s="54"/>
    </row>
    <row r="34" spans="2:7" s="1" customFormat="1" ht="38.25" x14ac:dyDescent="0.25">
      <c r="B34" s="21" t="s">
        <v>196</v>
      </c>
      <c r="C34" s="67" t="s">
        <v>197</v>
      </c>
      <c r="D34" s="51">
        <v>106.73</v>
      </c>
      <c r="E34" s="27" t="s">
        <v>7</v>
      </c>
      <c r="F34" s="51">
        <v>25</v>
      </c>
      <c r="G34" s="54">
        <f>D34*F34</f>
        <v>2668.25</v>
      </c>
    </row>
    <row r="35" spans="2:7" s="1" customFormat="1" ht="16.5" thickBot="1" x14ac:dyDescent="0.3">
      <c r="B35" s="137"/>
      <c r="C35" s="138"/>
      <c r="D35" s="139"/>
      <c r="E35" s="140"/>
      <c r="F35" s="139"/>
      <c r="G35" s="141"/>
    </row>
    <row r="36" spans="2:7" ht="20.100000000000001" customHeight="1" thickBot="1" x14ac:dyDescent="0.3">
      <c r="B36" s="162" t="s">
        <v>55</v>
      </c>
      <c r="C36" s="163"/>
      <c r="D36" s="151">
        <f>SUM(G13:G35)</f>
        <v>77885.25</v>
      </c>
      <c r="E36" s="152"/>
      <c r="F36" s="152"/>
      <c r="G36" s="153"/>
    </row>
    <row r="37" spans="2:7" ht="16.5" customHeight="1" thickBot="1" x14ac:dyDescent="0.3">
      <c r="B37" s="1"/>
      <c r="C37" s="37"/>
      <c r="E37" s="45"/>
      <c r="F37" s="48"/>
      <c r="G37" s="48"/>
    </row>
    <row r="38" spans="2:7" s="9" customFormat="1" ht="20.100000000000001" customHeight="1" thickBot="1" x14ac:dyDescent="0.3">
      <c r="B38" s="162" t="s">
        <v>20</v>
      </c>
      <c r="C38" s="164"/>
      <c r="D38" s="164"/>
      <c r="E38" s="164"/>
      <c r="F38" s="164"/>
      <c r="G38" s="163"/>
    </row>
    <row r="39" spans="2:7" ht="69" customHeight="1" x14ac:dyDescent="0.25">
      <c r="B39" s="21" t="s">
        <v>1</v>
      </c>
      <c r="C39" s="67" t="s">
        <v>80</v>
      </c>
      <c r="D39" s="51">
        <v>2518.87</v>
      </c>
      <c r="E39" s="27" t="s">
        <v>12</v>
      </c>
      <c r="F39" s="51">
        <v>8</v>
      </c>
      <c r="G39" s="51">
        <f t="shared" ref="G39" si="7">D39*F39</f>
        <v>20150.96</v>
      </c>
    </row>
    <row r="40" spans="2:7" ht="16.5" customHeight="1" x14ac:dyDescent="0.25">
      <c r="B40" s="22"/>
      <c r="C40" s="41"/>
      <c r="D40" s="70"/>
      <c r="E40" s="71"/>
      <c r="F40" s="70"/>
      <c r="G40" s="70"/>
    </row>
    <row r="41" spans="2:7" ht="38.25" x14ac:dyDescent="0.25">
      <c r="B41" s="21" t="s">
        <v>3</v>
      </c>
      <c r="C41" s="41" t="s">
        <v>39</v>
      </c>
      <c r="D41" s="51">
        <v>805.25</v>
      </c>
      <c r="E41" s="27" t="s">
        <v>7</v>
      </c>
      <c r="F41" s="51">
        <v>35</v>
      </c>
      <c r="G41" s="54">
        <f>D41*F41</f>
        <v>28183.75</v>
      </c>
    </row>
    <row r="42" spans="2:7" ht="16.5" customHeight="1" x14ac:dyDescent="0.25">
      <c r="B42" s="22"/>
      <c r="C42" s="41"/>
      <c r="D42" s="70"/>
      <c r="E42" s="71"/>
      <c r="F42" s="70"/>
      <c r="G42" s="70"/>
    </row>
    <row r="43" spans="2:7" ht="80.25" customHeight="1" x14ac:dyDescent="0.25">
      <c r="B43" s="21" t="s">
        <v>4</v>
      </c>
      <c r="C43" s="41" t="s">
        <v>43</v>
      </c>
      <c r="D43" s="51">
        <v>805.25</v>
      </c>
      <c r="E43" s="27" t="s">
        <v>7</v>
      </c>
      <c r="F43" s="51">
        <v>80</v>
      </c>
      <c r="G43" s="54">
        <f>D43*F43</f>
        <v>64420</v>
      </c>
    </row>
    <row r="44" spans="2:7" ht="16.5" customHeight="1" x14ac:dyDescent="0.25">
      <c r="B44" s="22"/>
      <c r="C44" s="41"/>
      <c r="D44" s="70"/>
      <c r="E44" s="71"/>
      <c r="F44" s="70"/>
      <c r="G44" s="70"/>
    </row>
    <row r="45" spans="2:7" ht="97.5" customHeight="1" x14ac:dyDescent="0.25">
      <c r="B45" s="21" t="s">
        <v>5</v>
      </c>
      <c r="C45" s="41" t="s">
        <v>79</v>
      </c>
      <c r="D45" s="51"/>
      <c r="E45" s="27"/>
      <c r="F45" s="51"/>
      <c r="G45" s="51"/>
    </row>
    <row r="46" spans="2:7" ht="16.5" customHeight="1" x14ac:dyDescent="0.25">
      <c r="B46" s="22"/>
      <c r="C46" s="72" t="s">
        <v>105</v>
      </c>
      <c r="D46" s="73">
        <v>224.62</v>
      </c>
      <c r="E46" s="63" t="s">
        <v>12</v>
      </c>
      <c r="F46" s="73">
        <v>80</v>
      </c>
      <c r="G46" s="73">
        <f t="shared" ref="G46:G47" si="8">D46*F46</f>
        <v>17969.599999999999</v>
      </c>
    </row>
    <row r="47" spans="2:7" ht="16.5" customHeight="1" x14ac:dyDescent="0.25">
      <c r="B47" s="22"/>
      <c r="C47" s="72" t="s">
        <v>82</v>
      </c>
      <c r="D47" s="73">
        <v>45.94</v>
      </c>
      <c r="E47" s="63" t="s">
        <v>12</v>
      </c>
      <c r="F47" s="73">
        <v>80</v>
      </c>
      <c r="G47" s="73">
        <f t="shared" si="8"/>
        <v>3675.2</v>
      </c>
    </row>
    <row r="48" spans="2:7" ht="16.5" customHeight="1" x14ac:dyDescent="0.25">
      <c r="B48" s="22"/>
      <c r="C48" s="72" t="s">
        <v>83</v>
      </c>
      <c r="D48" s="73">
        <v>21.45</v>
      </c>
      <c r="E48" s="63" t="s">
        <v>12</v>
      </c>
      <c r="F48" s="73">
        <v>80</v>
      </c>
      <c r="G48" s="73">
        <f t="shared" ref="G48" si="9">D48*F48</f>
        <v>1716</v>
      </c>
    </row>
    <row r="49" spans="2:7" ht="16.5" customHeight="1" x14ac:dyDescent="0.25">
      <c r="B49" s="22"/>
      <c r="C49" s="72" t="s">
        <v>106</v>
      </c>
      <c r="D49" s="73">
        <v>7.23</v>
      </c>
      <c r="E49" s="63" t="s">
        <v>12</v>
      </c>
      <c r="F49" s="73">
        <v>80</v>
      </c>
      <c r="G49" s="73">
        <f t="shared" ref="G49" si="10">D49*F49</f>
        <v>578.40000000000009</v>
      </c>
    </row>
    <row r="50" spans="2:7" ht="16.5" customHeight="1" x14ac:dyDescent="0.25">
      <c r="B50" s="105"/>
      <c r="C50" s="72" t="s">
        <v>67</v>
      </c>
      <c r="D50" s="73">
        <v>10.67</v>
      </c>
      <c r="E50" s="63" t="s">
        <v>12</v>
      </c>
      <c r="F50" s="73">
        <v>80</v>
      </c>
      <c r="G50" s="73">
        <f t="shared" ref="G50" si="11">D50*F50</f>
        <v>853.6</v>
      </c>
    </row>
    <row r="51" spans="2:7" ht="16.5" customHeight="1" x14ac:dyDescent="0.25">
      <c r="B51" s="105"/>
      <c r="C51" s="122" t="s">
        <v>107</v>
      </c>
      <c r="D51" s="73">
        <v>80.03</v>
      </c>
      <c r="E51" s="63" t="s">
        <v>12</v>
      </c>
      <c r="F51" s="73">
        <v>80</v>
      </c>
      <c r="G51" s="73">
        <f t="shared" ref="G51" si="12">D51*F51</f>
        <v>6402.4</v>
      </c>
    </row>
    <row r="52" spans="2:7" ht="16.5" customHeight="1" x14ac:dyDescent="0.25">
      <c r="B52" s="105"/>
      <c r="C52" s="122"/>
      <c r="D52" s="108"/>
      <c r="E52" s="107"/>
      <c r="F52" s="108"/>
      <c r="G52" s="108"/>
    </row>
    <row r="53" spans="2:7" ht="128.25" customHeight="1" x14ac:dyDescent="0.25">
      <c r="B53" s="21" t="s">
        <v>6</v>
      </c>
      <c r="C53" s="41" t="s">
        <v>119</v>
      </c>
      <c r="D53" s="51">
        <v>2.96</v>
      </c>
      <c r="E53" s="27" t="s">
        <v>12</v>
      </c>
      <c r="F53" s="51">
        <v>200</v>
      </c>
      <c r="G53" s="54">
        <f>D53*F53</f>
        <v>592</v>
      </c>
    </row>
    <row r="54" spans="2:7" ht="16.5" customHeight="1" x14ac:dyDescent="0.25">
      <c r="B54" s="105"/>
      <c r="C54" s="106"/>
      <c r="D54" s="108"/>
      <c r="E54" s="107"/>
      <c r="F54" s="108"/>
      <c r="G54" s="108"/>
    </row>
    <row r="55" spans="2:7" ht="51" x14ac:dyDescent="0.25">
      <c r="B55" s="21" t="s">
        <v>40</v>
      </c>
      <c r="C55" s="67" t="s">
        <v>198</v>
      </c>
      <c r="D55" s="51">
        <v>106.73</v>
      </c>
      <c r="E55" s="27" t="s">
        <v>12</v>
      </c>
      <c r="F55" s="51">
        <v>130</v>
      </c>
      <c r="G55" s="51">
        <f>D55*F55</f>
        <v>13874.9</v>
      </c>
    </row>
    <row r="56" spans="2:7" ht="16.5" customHeight="1" thickBot="1" x14ac:dyDescent="0.3">
      <c r="B56" s="142"/>
      <c r="C56" s="143"/>
      <c r="D56" s="144"/>
      <c r="E56" s="145"/>
      <c r="F56" s="144"/>
      <c r="G56" s="144"/>
    </row>
    <row r="57" spans="2:7" ht="16.5" customHeight="1" thickBot="1" x14ac:dyDescent="0.3">
      <c r="B57" s="162" t="s">
        <v>56</v>
      </c>
      <c r="C57" s="163"/>
      <c r="D57" s="151">
        <f>SUM(G39:G56)</f>
        <v>158416.81</v>
      </c>
      <c r="E57" s="152"/>
      <c r="F57" s="152"/>
      <c r="G57" s="153"/>
    </row>
    <row r="58" spans="2:7" ht="20.100000000000001" customHeight="1" thickBot="1" x14ac:dyDescent="0.3">
      <c r="B58" s="1"/>
      <c r="C58" s="37"/>
      <c r="E58" s="45"/>
      <c r="F58" s="48"/>
      <c r="G58" s="48"/>
    </row>
    <row r="59" spans="2:7" ht="16.5" thickBot="1" x14ac:dyDescent="0.3">
      <c r="B59" s="162" t="s">
        <v>18</v>
      </c>
      <c r="C59" s="164"/>
      <c r="D59" s="164"/>
      <c r="E59" s="164"/>
      <c r="F59" s="164"/>
      <c r="G59" s="163"/>
    </row>
    <row r="60" spans="2:7" ht="324.75" customHeight="1" x14ac:dyDescent="0.25">
      <c r="B60" s="166" t="s">
        <v>1</v>
      </c>
      <c r="C60" s="102" t="s">
        <v>125</v>
      </c>
      <c r="D60" s="53"/>
      <c r="E60" s="65"/>
      <c r="F60" s="53"/>
      <c r="G60" s="53"/>
    </row>
    <row r="61" spans="2:7" ht="204" customHeight="1" x14ac:dyDescent="0.25">
      <c r="B61" s="161"/>
      <c r="C61" s="103" t="s">
        <v>108</v>
      </c>
      <c r="D61" s="53"/>
      <c r="E61" s="65"/>
      <c r="F61" s="53"/>
      <c r="G61" s="53"/>
    </row>
    <row r="62" spans="2:7" ht="107.25" customHeight="1" x14ac:dyDescent="0.25">
      <c r="B62" s="161"/>
      <c r="C62" s="168" t="s">
        <v>201</v>
      </c>
      <c r="D62" s="170"/>
      <c r="E62" s="170"/>
      <c r="F62" s="170"/>
      <c r="G62" s="170"/>
    </row>
    <row r="63" spans="2:7" ht="66.75" customHeight="1" x14ac:dyDescent="0.25">
      <c r="B63" s="167"/>
      <c r="C63" s="169"/>
      <c r="D63" s="171"/>
      <c r="E63" s="171"/>
      <c r="F63" s="171"/>
      <c r="G63" s="171"/>
    </row>
    <row r="64" spans="2:7" ht="16.5" customHeight="1" x14ac:dyDescent="0.25">
      <c r="B64" s="22"/>
      <c r="C64" s="72" t="s">
        <v>109</v>
      </c>
      <c r="D64" s="73">
        <v>1908.54</v>
      </c>
      <c r="E64" s="63" t="s">
        <v>12</v>
      </c>
      <c r="F64" s="73">
        <v>200</v>
      </c>
      <c r="G64" s="73">
        <f t="shared" ref="G64:G69" si="13">D64*F64</f>
        <v>381708</v>
      </c>
    </row>
    <row r="65" spans="2:9" ht="16.5" customHeight="1" x14ac:dyDescent="0.25">
      <c r="B65" s="22"/>
      <c r="C65" s="72" t="s">
        <v>113</v>
      </c>
      <c r="D65" s="73">
        <v>202.36</v>
      </c>
      <c r="E65" s="63" t="s">
        <v>12</v>
      </c>
      <c r="F65" s="73">
        <v>220</v>
      </c>
      <c r="G65" s="73">
        <f t="shared" ref="G65" si="14">D65*F65</f>
        <v>44519.200000000004</v>
      </c>
    </row>
    <row r="66" spans="2:9" ht="16.5" customHeight="1" x14ac:dyDescent="0.25">
      <c r="B66" s="22"/>
      <c r="C66" s="72" t="s">
        <v>114</v>
      </c>
      <c r="D66" s="73">
        <v>110.9</v>
      </c>
      <c r="E66" s="63" t="s">
        <v>12</v>
      </c>
      <c r="F66" s="73">
        <v>220</v>
      </c>
      <c r="G66" s="73">
        <f t="shared" si="13"/>
        <v>24398</v>
      </c>
    </row>
    <row r="67" spans="2:9" ht="16.5" customHeight="1" x14ac:dyDescent="0.25">
      <c r="B67" s="22"/>
      <c r="C67" s="72" t="s">
        <v>115</v>
      </c>
      <c r="D67" s="73">
        <v>106.73</v>
      </c>
      <c r="E67" s="63" t="s">
        <v>12</v>
      </c>
      <c r="F67" s="73">
        <v>180</v>
      </c>
      <c r="G67" s="73">
        <f t="shared" si="13"/>
        <v>19211.400000000001</v>
      </c>
    </row>
    <row r="68" spans="2:9" ht="16.5" customHeight="1" x14ac:dyDescent="0.25">
      <c r="B68" s="22"/>
      <c r="C68" s="72" t="s">
        <v>103</v>
      </c>
      <c r="D68" s="73">
        <v>266.76</v>
      </c>
      <c r="E68" s="63" t="s">
        <v>12</v>
      </c>
      <c r="F68" s="73">
        <v>140</v>
      </c>
      <c r="G68" s="73">
        <f t="shared" si="13"/>
        <v>37346.400000000001</v>
      </c>
    </row>
    <row r="69" spans="2:9" s="6" customFormat="1" ht="16.5" customHeight="1" x14ac:dyDescent="0.25">
      <c r="B69" s="22"/>
      <c r="C69" s="72" t="s">
        <v>204</v>
      </c>
      <c r="D69" s="73">
        <v>130</v>
      </c>
      <c r="E69" s="63" t="s">
        <v>12</v>
      </c>
      <c r="F69" s="73">
        <v>120</v>
      </c>
      <c r="G69" s="73">
        <f t="shared" si="13"/>
        <v>15600</v>
      </c>
    </row>
    <row r="70" spans="2:9" s="6" customFormat="1" ht="16.5" customHeight="1" x14ac:dyDescent="0.25">
      <c r="B70" s="22"/>
      <c r="C70" s="72" t="s">
        <v>66</v>
      </c>
      <c r="D70" s="73">
        <v>2140.1</v>
      </c>
      <c r="E70" s="63" t="s">
        <v>7</v>
      </c>
      <c r="F70" s="73">
        <v>70</v>
      </c>
      <c r="G70" s="73">
        <f t="shared" ref="G70" si="15">D70*F70</f>
        <v>149807</v>
      </c>
    </row>
    <row r="71" spans="2:9" s="6" customFormat="1" x14ac:dyDescent="0.25">
      <c r="B71" s="35"/>
      <c r="C71" s="38"/>
      <c r="D71" s="51"/>
      <c r="E71" s="27"/>
      <c r="F71" s="51"/>
      <c r="G71" s="51"/>
    </row>
    <row r="72" spans="2:9" s="6" customFormat="1" ht="305.25" customHeight="1" x14ac:dyDescent="0.25">
      <c r="B72" s="21" t="s">
        <v>3</v>
      </c>
      <c r="C72" s="102" t="s">
        <v>95</v>
      </c>
      <c r="D72" s="51"/>
      <c r="E72" s="27"/>
      <c r="F72" s="51"/>
      <c r="G72" s="51"/>
    </row>
    <row r="73" spans="2:9" s="6" customFormat="1" ht="285" customHeight="1" x14ac:dyDescent="0.25">
      <c r="B73" s="21"/>
      <c r="C73" s="103" t="s">
        <v>111</v>
      </c>
      <c r="D73" s="51"/>
      <c r="E73" s="27"/>
      <c r="F73" s="51"/>
      <c r="G73" s="51"/>
    </row>
    <row r="74" spans="2:9" s="6" customFormat="1" x14ac:dyDescent="0.25">
      <c r="B74" s="21"/>
      <c r="C74" s="72" t="s">
        <v>110</v>
      </c>
      <c r="D74" s="73">
        <v>72.3</v>
      </c>
      <c r="E74" s="63" t="s">
        <v>12</v>
      </c>
      <c r="F74" s="73">
        <v>220</v>
      </c>
      <c r="G74" s="73">
        <f>D74*F74</f>
        <v>15906</v>
      </c>
    </row>
    <row r="75" spans="2:9" x14ac:dyDescent="0.25">
      <c r="B75" s="35"/>
      <c r="C75" s="38"/>
      <c r="D75" s="51"/>
      <c r="E75" s="27"/>
      <c r="F75" s="51"/>
      <c r="G75" s="51"/>
      <c r="I75" s="3"/>
    </row>
    <row r="76" spans="2:9" s="9" customFormat="1" ht="353.25" customHeight="1" x14ac:dyDescent="0.2">
      <c r="B76" s="21" t="s">
        <v>4</v>
      </c>
      <c r="C76" s="41" t="s">
        <v>112</v>
      </c>
      <c r="D76" s="75"/>
      <c r="E76" s="76"/>
      <c r="F76" s="75"/>
      <c r="G76" s="75"/>
      <c r="I76" s="19"/>
    </row>
    <row r="77" spans="2:9" s="9" customFormat="1" ht="16.5" customHeight="1" x14ac:dyDescent="0.25">
      <c r="B77" s="23"/>
      <c r="C77" s="72" t="s">
        <v>116</v>
      </c>
      <c r="D77" s="73">
        <v>2246.1799999999998</v>
      </c>
      <c r="E77" s="63" t="s">
        <v>12</v>
      </c>
      <c r="F77" s="73">
        <v>80</v>
      </c>
      <c r="G77" s="73">
        <f t="shared" ref="G77:G84" si="16">D77*F77</f>
        <v>179694.4</v>
      </c>
      <c r="I77" s="19"/>
    </row>
    <row r="78" spans="2:9" s="9" customFormat="1" ht="16.5" customHeight="1" x14ac:dyDescent="0.25">
      <c r="B78" s="23"/>
      <c r="C78" s="72" t="s">
        <v>113</v>
      </c>
      <c r="D78" s="73">
        <v>459.43</v>
      </c>
      <c r="E78" s="63" t="s">
        <v>12</v>
      </c>
      <c r="F78" s="73">
        <v>80</v>
      </c>
      <c r="G78" s="73">
        <f t="shared" si="16"/>
        <v>36754.400000000001</v>
      </c>
      <c r="I78" s="19"/>
    </row>
    <row r="79" spans="2:9" s="9" customFormat="1" ht="16.5" customHeight="1" x14ac:dyDescent="0.25">
      <c r="B79" s="23"/>
      <c r="C79" s="72" t="s">
        <v>114</v>
      </c>
      <c r="D79" s="73">
        <v>214.52</v>
      </c>
      <c r="E79" s="63" t="s">
        <v>12</v>
      </c>
      <c r="F79" s="73">
        <v>80</v>
      </c>
      <c r="G79" s="73">
        <f t="shared" si="16"/>
        <v>17161.600000000002</v>
      </c>
      <c r="I79" s="19"/>
    </row>
    <row r="80" spans="2:9" s="9" customFormat="1" ht="16.5" customHeight="1" x14ac:dyDescent="0.25">
      <c r="B80" s="23"/>
      <c r="C80" s="72" t="s">
        <v>117</v>
      </c>
      <c r="D80" s="73">
        <v>72.3</v>
      </c>
      <c r="E80" s="63" t="s">
        <v>12</v>
      </c>
      <c r="F80" s="73">
        <v>80</v>
      </c>
      <c r="G80" s="73">
        <f t="shared" ref="G80" si="17">D80*F80</f>
        <v>5784</v>
      </c>
      <c r="I80" s="19"/>
    </row>
    <row r="81" spans="2:9" s="9" customFormat="1" ht="16.5" customHeight="1" x14ac:dyDescent="0.25">
      <c r="B81" s="23"/>
      <c r="C81" s="72" t="s">
        <v>115</v>
      </c>
      <c r="D81" s="73">
        <v>106.73</v>
      </c>
      <c r="E81" s="63" t="s">
        <v>12</v>
      </c>
      <c r="F81" s="73">
        <v>80</v>
      </c>
      <c r="G81" s="73">
        <f t="shared" si="16"/>
        <v>8538.4</v>
      </c>
      <c r="I81" s="19"/>
    </row>
    <row r="82" spans="2:9" ht="16.5" customHeight="1" x14ac:dyDescent="0.25">
      <c r="B82" s="22"/>
      <c r="C82" s="72" t="s">
        <v>103</v>
      </c>
      <c r="D82" s="73">
        <v>266.76</v>
      </c>
      <c r="E82" s="63" t="s">
        <v>12</v>
      </c>
      <c r="F82" s="73">
        <v>80</v>
      </c>
      <c r="G82" s="73">
        <f t="shared" si="16"/>
        <v>21340.799999999999</v>
      </c>
    </row>
    <row r="83" spans="2:9" s="6" customFormat="1" ht="16.5" customHeight="1" x14ac:dyDescent="0.25">
      <c r="B83" s="22"/>
      <c r="C83" s="72" t="s">
        <v>204</v>
      </c>
      <c r="D83" s="73">
        <v>130</v>
      </c>
      <c r="E83" s="63" t="s">
        <v>12</v>
      </c>
      <c r="F83" s="73">
        <v>80</v>
      </c>
      <c r="G83" s="73">
        <f t="shared" si="16"/>
        <v>10400</v>
      </c>
    </row>
    <row r="84" spans="2:9" s="6" customFormat="1" ht="16.5" customHeight="1" x14ac:dyDescent="0.25">
      <c r="B84" s="22"/>
      <c r="C84" s="72" t="s">
        <v>66</v>
      </c>
      <c r="D84" s="73">
        <v>679.5</v>
      </c>
      <c r="E84" s="63" t="s">
        <v>7</v>
      </c>
      <c r="F84" s="73">
        <v>70</v>
      </c>
      <c r="G84" s="73">
        <f t="shared" si="16"/>
        <v>47565</v>
      </c>
    </row>
    <row r="85" spans="2:9" s="6" customFormat="1" ht="16.5" customHeight="1" x14ac:dyDescent="0.25">
      <c r="B85" s="22"/>
      <c r="C85" s="72"/>
      <c r="D85" s="73"/>
      <c r="E85" s="63"/>
      <c r="F85" s="73"/>
      <c r="G85" s="73"/>
    </row>
    <row r="86" spans="2:9" s="6" customFormat="1" ht="51.75" customHeight="1" x14ac:dyDescent="0.25">
      <c r="B86" s="21" t="s">
        <v>5</v>
      </c>
      <c r="C86" s="67" t="s">
        <v>126</v>
      </c>
      <c r="D86" s="165" t="s">
        <v>102</v>
      </c>
      <c r="E86" s="165"/>
      <c r="F86" s="165"/>
      <c r="G86" s="51">
        <v>10000</v>
      </c>
    </row>
    <row r="87" spans="2:9" x14ac:dyDescent="0.25">
      <c r="B87" s="22"/>
      <c r="C87" s="38"/>
      <c r="D87" s="51"/>
      <c r="E87" s="27"/>
      <c r="F87" s="51"/>
      <c r="G87" s="51"/>
    </row>
    <row r="88" spans="2:9" s="9" customFormat="1" ht="68.25" customHeight="1" thickBot="1" x14ac:dyDescent="0.25">
      <c r="B88" s="21" t="s">
        <v>6</v>
      </c>
      <c r="C88" s="67" t="s">
        <v>199</v>
      </c>
      <c r="D88" s="165" t="s">
        <v>2</v>
      </c>
      <c r="E88" s="165"/>
      <c r="F88" s="165"/>
      <c r="G88" s="51">
        <f>SUM(G60:G87)*0.02</f>
        <v>20514.692000000003</v>
      </c>
    </row>
    <row r="89" spans="2:9" ht="16.5" customHeight="1" thickBot="1" x14ac:dyDescent="0.3">
      <c r="B89" s="162" t="s">
        <v>57</v>
      </c>
      <c r="C89" s="163"/>
      <c r="D89" s="151">
        <f>SUM(G60:G88)</f>
        <v>1046249.2920000001</v>
      </c>
      <c r="E89" s="152"/>
      <c r="F89" s="152"/>
      <c r="G89" s="153"/>
    </row>
    <row r="90" spans="2:9" ht="20.100000000000001" customHeight="1" thickBot="1" x14ac:dyDescent="0.3">
      <c r="B90" s="1"/>
      <c r="C90" s="39"/>
      <c r="D90" s="55"/>
      <c r="E90" s="66"/>
      <c r="F90" s="55"/>
      <c r="G90" s="55"/>
    </row>
    <row r="91" spans="2:9" s="1" customFormat="1" ht="16.5" thickBot="1" x14ac:dyDescent="0.3">
      <c r="B91" s="162" t="s">
        <v>16</v>
      </c>
      <c r="C91" s="164"/>
      <c r="D91" s="164"/>
      <c r="E91" s="164"/>
      <c r="F91" s="164"/>
      <c r="G91" s="163"/>
    </row>
    <row r="92" spans="2:9" s="1" customFormat="1" ht="106.5" customHeight="1" x14ac:dyDescent="0.25">
      <c r="B92" s="21" t="s">
        <v>1</v>
      </c>
      <c r="C92" s="67" t="s">
        <v>121</v>
      </c>
      <c r="D92" s="51">
        <v>805.25</v>
      </c>
      <c r="E92" s="27" t="s">
        <v>7</v>
      </c>
      <c r="F92" s="51">
        <v>220</v>
      </c>
      <c r="G92" s="51">
        <f t="shared" ref="G92" si="18">D92*F92</f>
        <v>177155</v>
      </c>
    </row>
    <row r="93" spans="2:9" s="1" customFormat="1" x14ac:dyDescent="0.25">
      <c r="B93" s="21"/>
      <c r="C93" s="67"/>
      <c r="D93" s="51"/>
      <c r="E93" s="27"/>
      <c r="F93" s="51"/>
      <c r="G93" s="51"/>
    </row>
    <row r="94" spans="2:9" s="1" customFormat="1" ht="91.5" customHeight="1" x14ac:dyDescent="0.25">
      <c r="B94" s="21" t="s">
        <v>3</v>
      </c>
      <c r="C94" s="67" t="s">
        <v>122</v>
      </c>
      <c r="D94" s="51">
        <v>14.8</v>
      </c>
      <c r="E94" s="27" t="s">
        <v>7</v>
      </c>
      <c r="F94" s="51">
        <v>120</v>
      </c>
      <c r="G94" s="51">
        <f>D94*F94</f>
        <v>1776</v>
      </c>
    </row>
    <row r="95" spans="2:9" s="1" customFormat="1" x14ac:dyDescent="0.25">
      <c r="B95" s="21"/>
      <c r="C95" s="67"/>
      <c r="D95" s="51"/>
      <c r="E95" s="27"/>
      <c r="F95" s="51"/>
      <c r="G95" s="51"/>
    </row>
    <row r="96" spans="2:9" s="1" customFormat="1" ht="108.75" customHeight="1" x14ac:dyDescent="0.25">
      <c r="B96" s="21" t="s">
        <v>4</v>
      </c>
      <c r="C96" s="67" t="s">
        <v>123</v>
      </c>
      <c r="D96" s="51">
        <v>34.71</v>
      </c>
      <c r="E96" s="27" t="s">
        <v>7</v>
      </c>
      <c r="F96" s="51">
        <v>120</v>
      </c>
      <c r="G96" s="51">
        <f t="shared" ref="G96" si="19">D96*F96</f>
        <v>4165.2</v>
      </c>
    </row>
    <row r="97" spans="2:7" s="1" customFormat="1" x14ac:dyDescent="0.25">
      <c r="B97" s="21"/>
      <c r="C97" s="67"/>
      <c r="D97" s="51"/>
      <c r="E97" s="27"/>
      <c r="F97" s="51"/>
      <c r="G97" s="51"/>
    </row>
    <row r="98" spans="2:7" s="1" customFormat="1" ht="106.5" customHeight="1" x14ac:dyDescent="0.25">
      <c r="B98" s="21" t="s">
        <v>5</v>
      </c>
      <c r="C98" s="67" t="s">
        <v>124</v>
      </c>
      <c r="D98" s="51">
        <v>27.5</v>
      </c>
      <c r="E98" s="27" t="s">
        <v>7</v>
      </c>
      <c r="F98" s="51">
        <v>120</v>
      </c>
      <c r="G98" s="51">
        <f t="shared" ref="G98" si="20">D98*F98</f>
        <v>3300</v>
      </c>
    </row>
    <row r="99" spans="2:7" s="1" customFormat="1" x14ac:dyDescent="0.25">
      <c r="B99" s="21"/>
      <c r="C99" s="67"/>
      <c r="D99" s="51"/>
      <c r="E99" s="27"/>
      <c r="F99" s="51"/>
      <c r="G99" s="51"/>
    </row>
    <row r="100" spans="2:7" s="1" customFormat="1" ht="78.75" customHeight="1" x14ac:dyDescent="0.25">
      <c r="B100" s="21" t="s">
        <v>6</v>
      </c>
      <c r="C100" s="67" t="s">
        <v>194</v>
      </c>
      <c r="D100" s="51">
        <v>156.4</v>
      </c>
      <c r="E100" s="27" t="s">
        <v>7</v>
      </c>
      <c r="F100" s="51">
        <v>120</v>
      </c>
      <c r="G100" s="51">
        <f t="shared" ref="G100" si="21">D100*F100</f>
        <v>18768</v>
      </c>
    </row>
    <row r="101" spans="2:7" s="1" customFormat="1" x14ac:dyDescent="0.25">
      <c r="B101" s="21"/>
      <c r="C101" s="67"/>
      <c r="D101" s="51"/>
      <c r="E101" s="27"/>
      <c r="F101" s="51"/>
      <c r="G101" s="51"/>
    </row>
    <row r="102" spans="2:7" s="1" customFormat="1" ht="81" customHeight="1" x14ac:dyDescent="0.25">
      <c r="B102" s="21" t="s">
        <v>40</v>
      </c>
      <c r="C102" s="67" t="s">
        <v>195</v>
      </c>
      <c r="D102" s="51">
        <v>132.6</v>
      </c>
      <c r="E102" s="27" t="s">
        <v>7</v>
      </c>
      <c r="F102" s="51">
        <v>120</v>
      </c>
      <c r="G102" s="51">
        <f t="shared" ref="G102" si="22">D102*F102</f>
        <v>15912</v>
      </c>
    </row>
    <row r="103" spans="2:7" s="1" customFormat="1" x14ac:dyDescent="0.25">
      <c r="B103" s="21"/>
      <c r="C103" s="67"/>
      <c r="D103" s="51"/>
      <c r="E103" s="27"/>
      <c r="F103" s="51"/>
      <c r="G103" s="51"/>
    </row>
    <row r="104" spans="2:7" s="9" customFormat="1" ht="57.75" customHeight="1" thickBot="1" x14ac:dyDescent="0.25">
      <c r="B104" s="21" t="s">
        <v>42</v>
      </c>
      <c r="C104" s="67" t="s">
        <v>37</v>
      </c>
      <c r="D104" s="165" t="s">
        <v>2</v>
      </c>
      <c r="E104" s="165"/>
      <c r="F104" s="165"/>
      <c r="G104" s="51">
        <f>SUM(G92:G103)*0.05</f>
        <v>11053.810000000001</v>
      </c>
    </row>
    <row r="105" spans="2:7" ht="16.5" customHeight="1" thickBot="1" x14ac:dyDescent="0.3">
      <c r="B105" s="162" t="s">
        <v>58</v>
      </c>
      <c r="C105" s="163"/>
      <c r="D105" s="151">
        <f>SUM(G92:G104)</f>
        <v>232130.01</v>
      </c>
      <c r="E105" s="152"/>
      <c r="F105" s="152"/>
      <c r="G105" s="153"/>
    </row>
    <row r="106" spans="2:7" ht="20.100000000000001" customHeight="1" thickBot="1" x14ac:dyDescent="0.3">
      <c r="B106" s="1"/>
    </row>
    <row r="107" spans="2:7" x14ac:dyDescent="0.25">
      <c r="B107" s="184" t="s">
        <v>128</v>
      </c>
      <c r="C107" s="185"/>
      <c r="D107" s="185"/>
      <c r="E107" s="185"/>
      <c r="F107" s="185"/>
      <c r="G107" s="186"/>
    </row>
    <row r="108" spans="2:7" ht="79.5" customHeight="1" x14ac:dyDescent="0.25">
      <c r="B108" s="34" t="s">
        <v>1</v>
      </c>
      <c r="C108" s="41" t="s">
        <v>44</v>
      </c>
      <c r="D108" s="51">
        <v>4</v>
      </c>
      <c r="E108" s="27" t="s">
        <v>9</v>
      </c>
      <c r="F108" s="51">
        <v>400</v>
      </c>
      <c r="G108" s="51">
        <f t="shared" ref="G108" si="23">D108*F108</f>
        <v>1600</v>
      </c>
    </row>
    <row r="109" spans="2:7" x14ac:dyDescent="0.25">
      <c r="B109" s="34"/>
      <c r="C109" s="41"/>
      <c r="D109" s="51"/>
      <c r="E109" s="27"/>
      <c r="F109" s="51"/>
      <c r="G109" s="51"/>
    </row>
    <row r="110" spans="2:7" ht="118.5" customHeight="1" x14ac:dyDescent="0.25">
      <c r="B110" s="34" t="s">
        <v>3</v>
      </c>
      <c r="C110" s="41" t="s">
        <v>100</v>
      </c>
      <c r="D110" s="51">
        <v>206.2</v>
      </c>
      <c r="E110" s="27" t="s">
        <v>7</v>
      </c>
      <c r="F110" s="51">
        <v>40</v>
      </c>
      <c r="G110" s="51">
        <f t="shared" ref="G110" si="24">D110*F110</f>
        <v>8248</v>
      </c>
    </row>
    <row r="111" spans="2:7" s="9" customFormat="1" x14ac:dyDescent="0.25">
      <c r="B111" s="78"/>
      <c r="C111" s="78"/>
      <c r="D111" s="128"/>
      <c r="E111" s="78"/>
      <c r="F111" s="78"/>
      <c r="G111" s="78"/>
    </row>
    <row r="112" spans="2:7" s="15" customFormat="1" ht="28.5" customHeight="1" thickBot="1" x14ac:dyDescent="0.25">
      <c r="B112" s="34" t="s">
        <v>4</v>
      </c>
      <c r="C112" s="41" t="s">
        <v>36</v>
      </c>
      <c r="D112" s="183" t="s">
        <v>102</v>
      </c>
      <c r="E112" s="183"/>
      <c r="F112" s="183"/>
      <c r="G112" s="51">
        <v>10000</v>
      </c>
    </row>
    <row r="113" spans="2:7" s="15" customFormat="1" ht="16.5" customHeight="1" thickBot="1" x14ac:dyDescent="0.3">
      <c r="B113" s="162" t="s">
        <v>129</v>
      </c>
      <c r="C113" s="163"/>
      <c r="D113" s="151">
        <f>G108+G112+G110</f>
        <v>19848</v>
      </c>
      <c r="E113" s="152"/>
      <c r="F113" s="152"/>
      <c r="G113" s="153"/>
    </row>
    <row r="114" spans="2:7" s="15" customFormat="1" ht="20.100000000000001" customHeight="1" thickBot="1" x14ac:dyDescent="0.25">
      <c r="B114" s="17"/>
      <c r="C114" s="42"/>
      <c r="D114" s="52"/>
      <c r="E114" s="43"/>
      <c r="F114" s="52"/>
      <c r="G114" s="52"/>
    </row>
    <row r="115" spans="2:7" s="15" customFormat="1" ht="20.100000000000001" customHeight="1" thickBot="1" x14ac:dyDescent="0.3">
      <c r="B115" s="162" t="s">
        <v>14</v>
      </c>
      <c r="C115" s="164"/>
      <c r="D115" s="164"/>
      <c r="E115" s="164"/>
      <c r="F115" s="164"/>
      <c r="G115" s="163"/>
    </row>
    <row r="116" spans="2:7" ht="20.100000000000001" customHeight="1" x14ac:dyDescent="0.25">
      <c r="B116" s="189" t="s">
        <v>11</v>
      </c>
      <c r="C116" s="190"/>
      <c r="D116" s="194">
        <f>D9</f>
        <v>247977.1</v>
      </c>
      <c r="E116" s="195"/>
      <c r="F116" s="195"/>
      <c r="G116" s="196"/>
    </row>
    <row r="117" spans="2:7" ht="20.100000000000001" customHeight="1" x14ac:dyDescent="0.25">
      <c r="B117" s="187" t="s">
        <v>13</v>
      </c>
      <c r="C117" s="188"/>
      <c r="D117" s="148">
        <f>D36</f>
        <v>77885.25</v>
      </c>
      <c r="E117" s="149"/>
      <c r="F117" s="149"/>
      <c r="G117" s="182"/>
    </row>
    <row r="118" spans="2:7" ht="20.100000000000001" customHeight="1" x14ac:dyDescent="0.25">
      <c r="B118" s="187" t="s">
        <v>25</v>
      </c>
      <c r="C118" s="188"/>
      <c r="D118" s="148">
        <f>D57</f>
        <v>158416.81</v>
      </c>
      <c r="E118" s="149"/>
      <c r="F118" s="149"/>
      <c r="G118" s="182"/>
    </row>
    <row r="119" spans="2:7" ht="20.100000000000001" customHeight="1" x14ac:dyDescent="0.25">
      <c r="B119" s="187" t="s">
        <v>15</v>
      </c>
      <c r="C119" s="188"/>
      <c r="D119" s="148">
        <f>D89</f>
        <v>1046249.2920000001</v>
      </c>
      <c r="E119" s="149"/>
      <c r="F119" s="149"/>
      <c r="G119" s="182"/>
    </row>
    <row r="120" spans="2:7" ht="20.100000000000001" customHeight="1" x14ac:dyDescent="0.25">
      <c r="B120" s="187" t="s">
        <v>16</v>
      </c>
      <c r="C120" s="188"/>
      <c r="D120" s="148">
        <f>D105</f>
        <v>232130.01</v>
      </c>
      <c r="E120" s="149"/>
      <c r="F120" s="149"/>
      <c r="G120" s="182"/>
    </row>
    <row r="121" spans="2:7" ht="20.100000000000001" customHeight="1" thickBot="1" x14ac:dyDescent="0.3">
      <c r="B121" s="197" t="s">
        <v>128</v>
      </c>
      <c r="C121" s="198"/>
      <c r="D121" s="191">
        <f>D113</f>
        <v>19848</v>
      </c>
      <c r="E121" s="192"/>
      <c r="F121" s="192"/>
      <c r="G121" s="193"/>
    </row>
    <row r="122" spans="2:7" ht="16.5" thickBot="1" x14ac:dyDescent="0.3">
      <c r="B122" s="158" t="s">
        <v>32</v>
      </c>
      <c r="C122" s="159"/>
      <c r="D122" s="151">
        <f>SUM(D116:G121)</f>
        <v>1782506.4620000001</v>
      </c>
      <c r="E122" s="152"/>
      <c r="F122" s="152"/>
      <c r="G122" s="153"/>
    </row>
    <row r="123" spans="2:7" x14ac:dyDescent="0.25">
      <c r="B123" s="8"/>
      <c r="C123" s="37"/>
      <c r="E123" s="45"/>
      <c r="F123" s="48"/>
      <c r="G123" s="61"/>
    </row>
    <row r="124" spans="2:7" x14ac:dyDescent="0.25">
      <c r="B124" s="157" t="s">
        <v>21</v>
      </c>
      <c r="C124" s="157"/>
      <c r="D124" s="57"/>
      <c r="E124" s="46"/>
      <c r="F124" s="57"/>
      <c r="G124" s="62"/>
    </row>
    <row r="125" spans="2:7" x14ac:dyDescent="0.25">
      <c r="B125" s="155" t="s">
        <v>24</v>
      </c>
      <c r="C125" s="156"/>
      <c r="D125" s="148">
        <f>G88+G104</f>
        <v>31568.502000000004</v>
      </c>
      <c r="E125" s="149"/>
      <c r="F125" s="149"/>
      <c r="G125" s="150"/>
    </row>
    <row r="126" spans="2:7" ht="30.75" customHeight="1" x14ac:dyDescent="0.25">
      <c r="B126" s="154" t="s">
        <v>30</v>
      </c>
      <c r="C126" s="154"/>
      <c r="D126" s="147"/>
      <c r="E126" s="147"/>
      <c r="F126" s="147"/>
      <c r="G126" s="147"/>
    </row>
    <row r="127" spans="2:7" x14ac:dyDescent="0.25">
      <c r="B127" s="1"/>
      <c r="C127" s="37"/>
      <c r="E127" s="45"/>
      <c r="F127" s="48"/>
      <c r="G127" s="48"/>
    </row>
    <row r="128" spans="2:7" x14ac:dyDescent="0.25">
      <c r="B128" s="1"/>
      <c r="C128" s="37"/>
      <c r="E128" s="45"/>
      <c r="F128" s="48"/>
      <c r="G128" s="48"/>
    </row>
    <row r="129" spans="2:7" x14ac:dyDescent="0.25">
      <c r="B129" s="1"/>
      <c r="C129" s="37"/>
      <c r="E129" s="45"/>
      <c r="F129" s="48"/>
      <c r="G129" s="48"/>
    </row>
    <row r="130" spans="2:7" x14ac:dyDescent="0.25">
      <c r="B130" s="1"/>
      <c r="C130" s="37"/>
      <c r="E130" s="45"/>
      <c r="F130" s="48"/>
      <c r="G130" s="48"/>
    </row>
    <row r="131" spans="2:7" x14ac:dyDescent="0.25">
      <c r="B131" s="1"/>
      <c r="C131" s="37"/>
      <c r="E131" s="45"/>
      <c r="F131" s="48"/>
      <c r="G131" s="48"/>
    </row>
    <row r="132" spans="2:7" x14ac:dyDescent="0.25">
      <c r="B132" s="1"/>
      <c r="C132" s="37"/>
      <c r="E132" s="45"/>
      <c r="F132" s="48"/>
      <c r="G132" s="48"/>
    </row>
    <row r="133" spans="2:7" x14ac:dyDescent="0.25">
      <c r="B133" s="1"/>
      <c r="C133" s="37"/>
      <c r="E133" s="45"/>
      <c r="F133" s="48"/>
      <c r="G133" s="48"/>
    </row>
    <row r="134" spans="2:7" x14ac:dyDescent="0.25">
      <c r="B134" s="1"/>
      <c r="C134" s="37"/>
      <c r="E134" s="45"/>
      <c r="F134" s="48"/>
      <c r="G134" s="48"/>
    </row>
    <row r="135" spans="2:7" x14ac:dyDescent="0.25">
      <c r="B135" s="1"/>
      <c r="C135" s="37"/>
      <c r="E135" s="45"/>
      <c r="F135" s="48"/>
      <c r="G135" s="48"/>
    </row>
    <row r="136" spans="2:7" x14ac:dyDescent="0.25">
      <c r="B136" s="1"/>
      <c r="C136" s="37"/>
      <c r="E136" s="45"/>
      <c r="F136" s="48"/>
      <c r="G136" s="48"/>
    </row>
    <row r="137" spans="2:7" x14ac:dyDescent="0.25">
      <c r="B137" s="1"/>
      <c r="C137" s="37"/>
      <c r="E137" s="45"/>
      <c r="F137" s="48"/>
      <c r="G137" s="48"/>
    </row>
    <row r="138" spans="2:7" x14ac:dyDescent="0.25">
      <c r="B138" s="1"/>
      <c r="C138" s="37"/>
      <c r="E138" s="45"/>
      <c r="F138" s="48"/>
      <c r="G138" s="48"/>
    </row>
    <row r="139" spans="2:7" x14ac:dyDescent="0.25">
      <c r="B139" s="1"/>
      <c r="C139" s="37"/>
      <c r="E139" s="45"/>
      <c r="F139" s="48"/>
      <c r="G139" s="48"/>
    </row>
    <row r="140" spans="2:7" x14ac:dyDescent="0.25">
      <c r="B140" s="1"/>
      <c r="C140" s="37"/>
      <c r="E140" s="45"/>
      <c r="F140" s="48"/>
      <c r="G140" s="48"/>
    </row>
    <row r="141" spans="2:7" x14ac:dyDescent="0.25">
      <c r="B141" s="1"/>
      <c r="C141" s="37"/>
      <c r="E141" s="45"/>
      <c r="F141" s="48"/>
      <c r="G141" s="48"/>
    </row>
    <row r="142" spans="2:7" x14ac:dyDescent="0.25">
      <c r="B142" s="1"/>
      <c r="C142" s="37"/>
      <c r="E142" s="45"/>
      <c r="F142" s="48"/>
      <c r="G142" s="48"/>
    </row>
    <row r="143" spans="2:7" x14ac:dyDescent="0.25">
      <c r="B143" s="1"/>
      <c r="C143" s="37"/>
      <c r="E143" s="45"/>
      <c r="F143" s="48"/>
      <c r="G143" s="48"/>
    </row>
    <row r="144" spans="2:7" x14ac:dyDescent="0.25">
      <c r="B144" s="1"/>
      <c r="C144" s="37"/>
      <c r="E144" s="45"/>
      <c r="F144" s="48"/>
      <c r="G144" s="48"/>
    </row>
    <row r="145" spans="2:7" x14ac:dyDescent="0.25">
      <c r="B145" s="1"/>
      <c r="C145" s="37"/>
      <c r="E145" s="45"/>
      <c r="F145" s="48"/>
      <c r="G145" s="48"/>
    </row>
    <row r="146" spans="2:7" x14ac:dyDescent="0.25">
      <c r="B146" s="1"/>
      <c r="C146" s="37"/>
      <c r="E146" s="45"/>
      <c r="F146" s="48"/>
      <c r="G146" s="48"/>
    </row>
    <row r="147" spans="2:7" x14ac:dyDescent="0.25">
      <c r="B147" s="1"/>
      <c r="C147" s="37"/>
      <c r="E147" s="45"/>
      <c r="F147" s="48"/>
      <c r="G147" s="48"/>
    </row>
    <row r="148" spans="2:7" x14ac:dyDescent="0.25">
      <c r="B148" s="1"/>
      <c r="C148" s="37"/>
      <c r="E148" s="45"/>
      <c r="F148" s="48"/>
      <c r="G148" s="48"/>
    </row>
    <row r="149" spans="2:7" x14ac:dyDescent="0.25">
      <c r="B149" s="1"/>
      <c r="C149" s="37"/>
      <c r="E149" s="45"/>
      <c r="F149" s="48"/>
      <c r="G149" s="48"/>
    </row>
    <row r="150" spans="2:7" x14ac:dyDescent="0.25">
      <c r="B150" s="1"/>
      <c r="C150" s="37"/>
      <c r="E150" s="45"/>
      <c r="F150" s="48"/>
      <c r="G150" s="48"/>
    </row>
    <row r="151" spans="2:7" x14ac:dyDescent="0.25">
      <c r="B151" s="1"/>
      <c r="C151" s="37"/>
      <c r="E151" s="45"/>
      <c r="F151" s="48"/>
      <c r="G151" s="48"/>
    </row>
    <row r="152" spans="2:7" x14ac:dyDescent="0.25">
      <c r="B152" s="1"/>
      <c r="C152" s="37"/>
      <c r="E152" s="45"/>
      <c r="F152" s="48"/>
      <c r="G152" s="48"/>
    </row>
    <row r="153" spans="2:7" x14ac:dyDescent="0.25">
      <c r="B153" s="1"/>
      <c r="C153" s="37"/>
      <c r="E153" s="45"/>
      <c r="F153" s="48"/>
      <c r="G153" s="48"/>
    </row>
    <row r="154" spans="2:7" x14ac:dyDescent="0.25">
      <c r="B154" s="1"/>
      <c r="C154" s="37"/>
      <c r="E154" s="45"/>
      <c r="F154" s="48"/>
      <c r="G154" s="48"/>
    </row>
    <row r="155" spans="2:7" x14ac:dyDescent="0.25">
      <c r="B155" s="1"/>
      <c r="C155" s="37"/>
      <c r="E155" s="45"/>
      <c r="F155" s="48"/>
      <c r="G155" s="48"/>
    </row>
    <row r="156" spans="2:7" x14ac:dyDescent="0.25">
      <c r="B156" s="1"/>
      <c r="C156" s="37"/>
      <c r="E156" s="45"/>
      <c r="F156" s="48"/>
      <c r="G156" s="48"/>
    </row>
    <row r="157" spans="2:7" x14ac:dyDescent="0.25">
      <c r="B157" s="1"/>
      <c r="C157" s="37"/>
      <c r="E157" s="45"/>
      <c r="F157" s="48"/>
      <c r="G157" s="48"/>
    </row>
    <row r="158" spans="2:7" x14ac:dyDescent="0.25">
      <c r="B158" s="1"/>
      <c r="C158" s="37"/>
      <c r="E158" s="45"/>
      <c r="F158" s="48"/>
      <c r="G158" s="48"/>
    </row>
    <row r="159" spans="2:7" x14ac:dyDescent="0.25">
      <c r="B159" s="1"/>
      <c r="C159" s="37"/>
      <c r="E159" s="45"/>
      <c r="F159" s="48"/>
      <c r="G159" s="48"/>
    </row>
    <row r="160" spans="2:7" x14ac:dyDescent="0.25">
      <c r="B160" s="1"/>
      <c r="C160" s="37"/>
      <c r="E160" s="45"/>
      <c r="F160" s="48"/>
      <c r="G160" s="48"/>
    </row>
    <row r="161" spans="2:7" x14ac:dyDescent="0.25">
      <c r="B161" s="1"/>
      <c r="C161" s="37"/>
      <c r="E161" s="45"/>
      <c r="F161" s="48"/>
      <c r="G161" s="48"/>
    </row>
    <row r="162" spans="2:7" x14ac:dyDescent="0.25">
      <c r="B162" s="1"/>
      <c r="C162" s="37"/>
      <c r="E162" s="45"/>
      <c r="F162" s="48"/>
      <c r="G162" s="48"/>
    </row>
    <row r="163" spans="2:7" x14ac:dyDescent="0.25">
      <c r="B163" s="1"/>
      <c r="C163" s="37"/>
      <c r="E163" s="45"/>
      <c r="F163" s="48"/>
      <c r="G163" s="48"/>
    </row>
    <row r="164" spans="2:7" x14ac:dyDescent="0.25">
      <c r="B164" s="1"/>
      <c r="C164" s="37"/>
      <c r="E164" s="45"/>
      <c r="F164" s="48"/>
      <c r="G164" s="48"/>
    </row>
    <row r="165" spans="2:7" x14ac:dyDescent="0.25">
      <c r="B165" s="1"/>
      <c r="C165" s="37"/>
      <c r="E165" s="45"/>
      <c r="F165" s="48"/>
      <c r="G165" s="48"/>
    </row>
    <row r="166" spans="2:7" x14ac:dyDescent="0.25">
      <c r="B166" s="1"/>
      <c r="C166" s="37"/>
      <c r="E166" s="45"/>
      <c r="F166" s="48"/>
      <c r="G166" s="48"/>
    </row>
    <row r="167" spans="2:7" x14ac:dyDescent="0.25">
      <c r="B167" s="1"/>
      <c r="C167" s="37"/>
      <c r="E167" s="45"/>
      <c r="F167" s="48"/>
      <c r="G167" s="48"/>
    </row>
    <row r="168" spans="2:7" x14ac:dyDescent="0.25">
      <c r="B168" s="1"/>
      <c r="C168" s="37"/>
      <c r="E168" s="45"/>
      <c r="F168" s="48"/>
      <c r="G168" s="48"/>
    </row>
    <row r="169" spans="2:7" x14ac:dyDescent="0.25">
      <c r="B169" s="1"/>
      <c r="C169" s="37"/>
      <c r="E169" s="45"/>
      <c r="F169" s="48"/>
      <c r="G169" s="48"/>
    </row>
    <row r="170" spans="2:7" x14ac:dyDescent="0.25">
      <c r="B170" s="1"/>
      <c r="C170" s="37"/>
      <c r="E170" s="45"/>
      <c r="F170" s="48"/>
      <c r="G170" s="48"/>
    </row>
    <row r="171" spans="2:7" x14ac:dyDescent="0.25">
      <c r="B171" s="1"/>
      <c r="C171" s="37"/>
      <c r="E171" s="45"/>
      <c r="F171" s="48"/>
      <c r="G171" s="48"/>
    </row>
    <row r="172" spans="2:7" x14ac:dyDescent="0.25">
      <c r="B172" s="1"/>
      <c r="C172" s="37"/>
      <c r="E172" s="45"/>
      <c r="F172" s="48"/>
      <c r="G172" s="48"/>
    </row>
    <row r="173" spans="2:7" x14ac:dyDescent="0.25">
      <c r="B173" s="1"/>
      <c r="C173" s="37"/>
      <c r="E173" s="45"/>
      <c r="F173" s="48"/>
      <c r="G173" s="48"/>
    </row>
    <row r="174" spans="2:7" x14ac:dyDescent="0.25">
      <c r="B174" s="1"/>
      <c r="C174" s="37"/>
      <c r="E174" s="45"/>
      <c r="F174" s="48"/>
      <c r="G174" s="48"/>
    </row>
    <row r="175" spans="2:7" x14ac:dyDescent="0.25">
      <c r="B175" s="1"/>
      <c r="C175" s="37"/>
      <c r="E175" s="45"/>
      <c r="F175" s="48"/>
      <c r="G175" s="48"/>
    </row>
    <row r="176" spans="2:7" x14ac:dyDescent="0.25">
      <c r="B176" s="1"/>
      <c r="C176" s="37"/>
      <c r="E176" s="45"/>
      <c r="F176" s="48"/>
      <c r="G176" s="48"/>
    </row>
    <row r="177" spans="2:7" x14ac:dyDescent="0.25">
      <c r="B177" s="1"/>
      <c r="C177" s="37"/>
      <c r="E177" s="45"/>
      <c r="F177" s="48"/>
      <c r="G177" s="48"/>
    </row>
    <row r="178" spans="2:7" x14ac:dyDescent="0.25">
      <c r="B178" s="1"/>
      <c r="C178" s="37"/>
      <c r="E178" s="45"/>
      <c r="F178" s="48"/>
      <c r="G178" s="48"/>
    </row>
    <row r="179" spans="2:7" x14ac:dyDescent="0.25">
      <c r="B179" s="1"/>
      <c r="C179" s="37"/>
      <c r="E179" s="45"/>
      <c r="F179" s="48"/>
      <c r="G179" s="48"/>
    </row>
    <row r="180" spans="2:7" x14ac:dyDescent="0.25">
      <c r="B180" s="1"/>
      <c r="C180" s="37"/>
      <c r="E180" s="45"/>
      <c r="F180" s="48"/>
      <c r="G180" s="48"/>
    </row>
    <row r="181" spans="2:7" x14ac:dyDescent="0.25">
      <c r="B181" s="1"/>
      <c r="C181" s="37"/>
      <c r="E181" s="45"/>
      <c r="F181" s="48"/>
      <c r="G181" s="48"/>
    </row>
    <row r="182" spans="2:7" x14ac:dyDescent="0.25">
      <c r="B182" s="1"/>
      <c r="C182" s="37"/>
      <c r="E182" s="45"/>
      <c r="F182" s="48"/>
      <c r="G182" s="48"/>
    </row>
    <row r="183" spans="2:7" x14ac:dyDescent="0.25">
      <c r="B183" s="1"/>
      <c r="C183" s="37"/>
      <c r="E183" s="45"/>
      <c r="F183" s="48"/>
      <c r="G183" s="48"/>
    </row>
    <row r="184" spans="2:7" x14ac:dyDescent="0.25">
      <c r="B184" s="1"/>
      <c r="C184" s="37"/>
      <c r="E184" s="45"/>
      <c r="F184" s="48"/>
      <c r="G184" s="48"/>
    </row>
    <row r="185" spans="2:7" x14ac:dyDescent="0.25">
      <c r="B185" s="1"/>
      <c r="C185" s="37"/>
      <c r="E185" s="45"/>
      <c r="F185" s="48"/>
      <c r="G185" s="48"/>
    </row>
    <row r="186" spans="2:7" x14ac:dyDescent="0.25">
      <c r="B186" s="1"/>
      <c r="C186" s="37"/>
      <c r="E186" s="45"/>
      <c r="F186" s="48"/>
      <c r="G186" s="48"/>
    </row>
    <row r="187" spans="2:7" x14ac:dyDescent="0.25">
      <c r="B187" s="1"/>
      <c r="C187" s="37"/>
      <c r="E187" s="45"/>
      <c r="F187" s="48"/>
      <c r="G187" s="48"/>
    </row>
    <row r="188" spans="2:7" x14ac:dyDescent="0.25">
      <c r="B188" s="1"/>
      <c r="C188" s="37"/>
      <c r="E188" s="45"/>
      <c r="F188" s="48"/>
      <c r="G188" s="48"/>
    </row>
    <row r="189" spans="2:7" x14ac:dyDescent="0.25">
      <c r="B189" s="1"/>
      <c r="C189" s="37"/>
      <c r="E189" s="45"/>
      <c r="F189" s="48"/>
      <c r="G189" s="48"/>
    </row>
    <row r="190" spans="2:7" x14ac:dyDescent="0.25">
      <c r="B190" s="1"/>
      <c r="C190" s="37"/>
      <c r="E190" s="45"/>
      <c r="F190" s="48"/>
      <c r="G190" s="48"/>
    </row>
    <row r="191" spans="2:7" x14ac:dyDescent="0.25">
      <c r="C191" s="37"/>
      <c r="E191" s="45"/>
      <c r="F191" s="48"/>
      <c r="G191" s="48"/>
    </row>
    <row r="192" spans="2:7" x14ac:dyDescent="0.25">
      <c r="C192" s="37"/>
      <c r="E192" s="45"/>
      <c r="F192" s="48"/>
      <c r="G192" s="48"/>
    </row>
    <row r="193" spans="3:7" x14ac:dyDescent="0.25">
      <c r="C193" s="37"/>
      <c r="E193" s="45"/>
      <c r="F193" s="48"/>
      <c r="G193" s="48"/>
    </row>
    <row r="194" spans="3:7" x14ac:dyDescent="0.25">
      <c r="C194" s="37"/>
      <c r="E194" s="45"/>
      <c r="F194" s="48"/>
      <c r="G194" s="48"/>
    </row>
    <row r="195" spans="3:7" x14ac:dyDescent="0.25">
      <c r="C195" s="37"/>
      <c r="E195" s="45"/>
      <c r="F195" s="48"/>
      <c r="G195" s="48"/>
    </row>
    <row r="196" spans="3:7" x14ac:dyDescent="0.25">
      <c r="C196" s="37"/>
      <c r="E196" s="45"/>
      <c r="F196" s="48"/>
      <c r="G196" s="48"/>
    </row>
    <row r="197" spans="3:7" x14ac:dyDescent="0.25">
      <c r="C197" s="37"/>
      <c r="E197" s="45"/>
      <c r="F197" s="48"/>
      <c r="G197" s="48"/>
    </row>
    <row r="198" spans="3:7" x14ac:dyDescent="0.25">
      <c r="C198" s="37"/>
    </row>
    <row r="199" spans="3:7" x14ac:dyDescent="0.25">
      <c r="C199" s="37"/>
    </row>
  </sheetData>
  <mergeCells count="51">
    <mergeCell ref="D120:G120"/>
    <mergeCell ref="D121:G121"/>
    <mergeCell ref="D116:G116"/>
    <mergeCell ref="D117:G117"/>
    <mergeCell ref="B115:G115"/>
    <mergeCell ref="B120:C120"/>
    <mergeCell ref="B121:C121"/>
    <mergeCell ref="D104:F104"/>
    <mergeCell ref="B59:G59"/>
    <mergeCell ref="B91:G91"/>
    <mergeCell ref="D118:G118"/>
    <mergeCell ref="D119:G119"/>
    <mergeCell ref="D112:F112"/>
    <mergeCell ref="D105:G105"/>
    <mergeCell ref="D113:G113"/>
    <mergeCell ref="B105:C105"/>
    <mergeCell ref="B113:C113"/>
    <mergeCell ref="B107:G107"/>
    <mergeCell ref="B119:C119"/>
    <mergeCell ref="B118:C118"/>
    <mergeCell ref="B117:C117"/>
    <mergeCell ref="B116:C116"/>
    <mergeCell ref="B3:G3"/>
    <mergeCell ref="B11:G11"/>
    <mergeCell ref="B1:C2"/>
    <mergeCell ref="D9:G9"/>
    <mergeCell ref="B9:C9"/>
    <mergeCell ref="D4:F4"/>
    <mergeCell ref="B12:B15"/>
    <mergeCell ref="D36:G36"/>
    <mergeCell ref="D57:G57"/>
    <mergeCell ref="D89:G89"/>
    <mergeCell ref="B36:C36"/>
    <mergeCell ref="B57:C57"/>
    <mergeCell ref="B89:C89"/>
    <mergeCell ref="B38:G38"/>
    <mergeCell ref="D88:F88"/>
    <mergeCell ref="B60:B63"/>
    <mergeCell ref="C62:C63"/>
    <mergeCell ref="D62:D63"/>
    <mergeCell ref="E62:E63"/>
    <mergeCell ref="F62:F63"/>
    <mergeCell ref="G62:G63"/>
    <mergeCell ref="D86:F86"/>
    <mergeCell ref="D126:G126"/>
    <mergeCell ref="D125:G125"/>
    <mergeCell ref="D122:G122"/>
    <mergeCell ref="B126:C126"/>
    <mergeCell ref="B125:C125"/>
    <mergeCell ref="B124:C124"/>
    <mergeCell ref="B122:C122"/>
  </mergeCells>
  <phoneticPr fontId="1" type="noConversion"/>
  <pageMargins left="1.3779527559055118" right="0.59055118110236227" top="0.98425196850393704" bottom="0.78740157480314965" header="0.23622047244094491" footer="0.23622047244094491"/>
  <pageSetup paperSize="9" scale="97" fitToHeight="0" orientation="portrait" verticalDpi="4294967292" r:id="rId1"/>
  <headerFooter>
    <oddHeader>&amp;L&amp;"Calibri,Regular"&amp;18TROŠKOVNIK&amp;C&amp;"Calibri,Regular"&amp;18RADNA VERZIJA&amp;R&amp;"-,Regular"&amp;9
J. Gotovca 25, Sesvete
Zagreb, srpanj, 2016.</oddHeader>
    <oddFooter>&amp;C&amp;"Calibri,Regular"&amp;9•  KOMPLETNA RJEŠENJA ZA ENERGETSKU UČINKOVITOST  •
RITEH d.o.o., Fiorello La Guardia 25, 51000 Rijeka
T: +385 51 629005, F: +385 51 629046,  info@riteh.eu,  www.riteh.eu&amp;R&amp;"Calibri,Regular"&amp;9&amp;P</oddFooter>
  </headerFooter>
  <rowBreaks count="8" manualBreakCount="8">
    <brk id="10" min="1" max="6" man="1"/>
    <brk id="37" min="1" max="6" man="1"/>
    <brk id="58" min="1" max="6" man="1"/>
    <brk id="61" min="1" max="6" man="1"/>
    <brk id="72" min="1" max="6" man="1"/>
    <brk id="75" min="1" max="6" man="1"/>
    <brk id="90" min="1" max="6" man="1"/>
    <brk id="114" min="1" max="6" man="1"/>
  </rowBreaks>
  <ignoredErrors>
    <ignoredError sqref="B3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63"/>
  <sheetViews>
    <sheetView showRuler="0" view="pageBreakPreview" zoomScale="115" zoomScaleNormal="100" zoomScaleSheetLayoutView="115" zoomScalePageLayoutView="125" workbookViewId="0">
      <selection activeCell="B1" sqref="B1:C2"/>
    </sheetView>
  </sheetViews>
  <sheetFormatPr defaultColWidth="11.42578125" defaultRowHeight="15.75" x14ac:dyDescent="0.25"/>
  <cols>
    <col min="1" max="1" width="5.7109375" style="2" customWidth="1"/>
    <col min="2" max="2" width="4.7109375" style="2" customWidth="1"/>
    <col min="3" max="3" width="45.7109375" style="30" customWidth="1"/>
    <col min="4" max="4" width="8.7109375" style="48" customWidth="1"/>
    <col min="5" max="5" width="6.7109375" style="33" customWidth="1"/>
    <col min="6" max="6" width="8.7109375" style="56" customWidth="1"/>
    <col min="7" max="7" width="9.7109375" style="56" customWidth="1"/>
    <col min="8" max="16384" width="11.42578125" style="2"/>
  </cols>
  <sheetData>
    <row r="1" spans="2:7" x14ac:dyDescent="0.25">
      <c r="B1" s="172" t="s">
        <v>45</v>
      </c>
      <c r="C1" s="173"/>
      <c r="D1" s="25" t="s">
        <v>27</v>
      </c>
      <c r="E1" s="20" t="s">
        <v>26</v>
      </c>
      <c r="F1" s="20" t="s">
        <v>28</v>
      </c>
      <c r="G1" s="20" t="s">
        <v>0</v>
      </c>
    </row>
    <row r="2" spans="2:7" ht="16.5" customHeight="1" thickBot="1" x14ac:dyDescent="0.3">
      <c r="B2" s="174"/>
      <c r="C2" s="175"/>
      <c r="D2" s="127"/>
      <c r="E2" s="44"/>
      <c r="F2" s="59"/>
      <c r="G2" s="59"/>
    </row>
    <row r="3" spans="2:7" ht="20.100000000000001" customHeight="1" thickBot="1" x14ac:dyDescent="0.3">
      <c r="B3" s="162" t="s">
        <v>53</v>
      </c>
      <c r="C3" s="164"/>
      <c r="D3" s="164"/>
      <c r="E3" s="164"/>
      <c r="F3" s="164"/>
      <c r="G3" s="163"/>
    </row>
    <row r="4" spans="2:7" s="83" customFormat="1" ht="132.75" customHeight="1" x14ac:dyDescent="0.25">
      <c r="B4" s="21" t="s">
        <v>1</v>
      </c>
      <c r="C4" s="67" t="s">
        <v>99</v>
      </c>
      <c r="D4" s="51"/>
      <c r="E4" s="68"/>
      <c r="F4" s="51"/>
      <c r="G4" s="51"/>
    </row>
    <row r="5" spans="2:7" s="83" customFormat="1" x14ac:dyDescent="0.25">
      <c r="B5" s="21"/>
      <c r="C5" s="112" t="s">
        <v>130</v>
      </c>
      <c r="D5" s="73">
        <v>106.93</v>
      </c>
      <c r="E5" s="84" t="s">
        <v>12</v>
      </c>
      <c r="F5" s="73">
        <v>50</v>
      </c>
      <c r="G5" s="73">
        <f>D5*F5</f>
        <v>5346.5</v>
      </c>
    </row>
    <row r="6" spans="2:7" s="83" customFormat="1" x14ac:dyDescent="0.25">
      <c r="B6" s="21"/>
      <c r="C6" s="112" t="s">
        <v>131</v>
      </c>
      <c r="D6" s="73">
        <v>134.19</v>
      </c>
      <c r="E6" s="84" t="s">
        <v>12</v>
      </c>
      <c r="F6" s="73">
        <v>50</v>
      </c>
      <c r="G6" s="73">
        <f>D6*F6</f>
        <v>6709.5</v>
      </c>
    </row>
    <row r="7" spans="2:7" s="83" customFormat="1" x14ac:dyDescent="0.25">
      <c r="B7" s="21"/>
      <c r="C7" s="112"/>
      <c r="D7" s="73"/>
      <c r="E7" s="84"/>
      <c r="F7" s="73"/>
      <c r="G7" s="73"/>
    </row>
    <row r="8" spans="2:7" s="83" customFormat="1" ht="51" x14ac:dyDescent="0.25">
      <c r="B8" s="82" t="s">
        <v>3</v>
      </c>
      <c r="C8" s="67" t="s">
        <v>132</v>
      </c>
      <c r="D8" s="51">
        <v>61.27</v>
      </c>
      <c r="E8" s="68" t="s">
        <v>7</v>
      </c>
      <c r="F8" s="51">
        <v>20</v>
      </c>
      <c r="G8" s="51">
        <f>D8*F8</f>
        <v>1225.4000000000001</v>
      </c>
    </row>
    <row r="9" spans="2:7" s="83" customFormat="1" x14ac:dyDescent="0.25">
      <c r="B9" s="21"/>
      <c r="C9" s="112"/>
      <c r="D9" s="73"/>
      <c r="E9" s="84"/>
      <c r="F9" s="73"/>
      <c r="G9" s="73"/>
    </row>
    <row r="10" spans="2:7" s="83" customFormat="1" ht="51" x14ac:dyDescent="0.25">
      <c r="B10" s="21" t="s">
        <v>4</v>
      </c>
      <c r="C10" s="67" t="s">
        <v>98</v>
      </c>
      <c r="D10" s="51">
        <v>93.12</v>
      </c>
      <c r="E10" s="27" t="s">
        <v>7</v>
      </c>
      <c r="F10" s="51">
        <v>25</v>
      </c>
      <c r="G10" s="51">
        <f t="shared" ref="G10" si="0">D10*F10</f>
        <v>2328</v>
      </c>
    </row>
    <row r="11" spans="2:7" s="83" customFormat="1" x14ac:dyDescent="0.25">
      <c r="B11" s="21"/>
      <c r="C11" s="112"/>
      <c r="D11" s="73"/>
      <c r="E11" s="84"/>
      <c r="F11" s="73"/>
      <c r="G11" s="73"/>
    </row>
    <row r="12" spans="2:7" s="83" customFormat="1" ht="67.5" customHeight="1" thickBot="1" x14ac:dyDescent="0.3">
      <c r="B12" s="21" t="s">
        <v>5</v>
      </c>
      <c r="C12" s="67" t="s">
        <v>200</v>
      </c>
      <c r="D12" s="51">
        <v>4</v>
      </c>
      <c r="E12" s="27" t="s">
        <v>9</v>
      </c>
      <c r="F12" s="51">
        <v>100</v>
      </c>
      <c r="G12" s="51">
        <f t="shared" ref="G12" si="1">D12*F12</f>
        <v>400</v>
      </c>
    </row>
    <row r="13" spans="2:7" s="9" customFormat="1" ht="20.100000000000001" customHeight="1" thickBot="1" x14ac:dyDescent="0.3">
      <c r="B13" s="162" t="s">
        <v>54</v>
      </c>
      <c r="C13" s="163"/>
      <c r="D13" s="151">
        <f>SUM(G4:G12)</f>
        <v>16009.4</v>
      </c>
      <c r="E13" s="152"/>
      <c r="F13" s="152"/>
      <c r="G13" s="153"/>
    </row>
    <row r="14" spans="2:7" ht="16.5" customHeight="1" thickBot="1" x14ac:dyDescent="0.3">
      <c r="B14" s="1"/>
      <c r="C14" s="28"/>
      <c r="D14" s="52"/>
      <c r="E14" s="43"/>
      <c r="F14" s="52"/>
      <c r="G14" s="52"/>
    </row>
    <row r="15" spans="2:7" ht="20.100000000000001" customHeight="1" thickBot="1" x14ac:dyDescent="0.3">
      <c r="B15" s="162" t="s">
        <v>47</v>
      </c>
      <c r="C15" s="164"/>
      <c r="D15" s="164"/>
      <c r="E15" s="164"/>
      <c r="F15" s="164"/>
      <c r="G15" s="163"/>
    </row>
    <row r="16" spans="2:7" s="83" customFormat="1" ht="133.5" customHeight="1" x14ac:dyDescent="0.25">
      <c r="B16" s="21" t="s">
        <v>1</v>
      </c>
      <c r="C16" s="67" t="s">
        <v>134</v>
      </c>
      <c r="D16" s="51">
        <v>0.78</v>
      </c>
      <c r="E16" s="27" t="s">
        <v>12</v>
      </c>
      <c r="F16" s="51">
        <v>200</v>
      </c>
      <c r="G16" s="51">
        <f>D16*F16</f>
        <v>156</v>
      </c>
    </row>
    <row r="17" spans="2:7" s="83" customFormat="1" x14ac:dyDescent="0.25">
      <c r="B17" s="21"/>
      <c r="C17" s="67"/>
      <c r="D17" s="51"/>
      <c r="E17" s="27"/>
      <c r="F17" s="51"/>
      <c r="G17" s="51"/>
    </row>
    <row r="18" spans="2:7" s="83" customFormat="1" ht="63.75" x14ac:dyDescent="0.25">
      <c r="B18" s="21" t="s">
        <v>3</v>
      </c>
      <c r="C18" s="67" t="s">
        <v>135</v>
      </c>
      <c r="D18" s="51">
        <v>11.88</v>
      </c>
      <c r="E18" s="27" t="s">
        <v>12</v>
      </c>
      <c r="F18" s="51">
        <v>150</v>
      </c>
      <c r="G18" s="51">
        <f>D18*F18</f>
        <v>1782.0000000000002</v>
      </c>
    </row>
    <row r="19" spans="2:7" s="83" customFormat="1" ht="16.5" thickBot="1" x14ac:dyDescent="0.3">
      <c r="B19" s="21"/>
      <c r="C19" s="67"/>
      <c r="D19" s="51"/>
      <c r="E19" s="27"/>
      <c r="F19" s="51"/>
      <c r="G19" s="51"/>
    </row>
    <row r="20" spans="2:7" s="9" customFormat="1" ht="20.100000000000001" customHeight="1" thickBot="1" x14ac:dyDescent="0.3">
      <c r="B20" s="162" t="s">
        <v>50</v>
      </c>
      <c r="C20" s="163"/>
      <c r="D20" s="151">
        <f>SUM(G16:G19)</f>
        <v>1938.0000000000002</v>
      </c>
      <c r="E20" s="152"/>
      <c r="F20" s="152"/>
      <c r="G20" s="153"/>
    </row>
    <row r="21" spans="2:7" ht="16.5" customHeight="1" thickBot="1" x14ac:dyDescent="0.3">
      <c r="B21" s="1"/>
      <c r="C21" s="28"/>
      <c r="D21" s="52"/>
      <c r="E21" s="43"/>
      <c r="F21" s="52"/>
      <c r="G21" s="52"/>
    </row>
    <row r="22" spans="2:7" ht="20.100000000000001" customHeight="1" thickBot="1" x14ac:dyDescent="0.3">
      <c r="B22" s="162" t="s">
        <v>48</v>
      </c>
      <c r="C22" s="164"/>
      <c r="D22" s="164"/>
      <c r="E22" s="164"/>
      <c r="F22" s="164"/>
      <c r="G22" s="163"/>
    </row>
    <row r="23" spans="2:7" s="7" customFormat="1" ht="135" customHeight="1" x14ac:dyDescent="0.25">
      <c r="B23" s="21" t="s">
        <v>1</v>
      </c>
      <c r="C23" s="67" t="s">
        <v>138</v>
      </c>
      <c r="D23" s="51"/>
      <c r="E23" s="27"/>
      <c r="F23" s="51"/>
      <c r="G23" s="51"/>
    </row>
    <row r="24" spans="2:7" s="7" customFormat="1" x14ac:dyDescent="0.25">
      <c r="B24" s="21"/>
      <c r="C24" s="114" t="s">
        <v>69</v>
      </c>
      <c r="D24" s="51">
        <v>142.435</v>
      </c>
      <c r="E24" s="27" t="s">
        <v>12</v>
      </c>
      <c r="F24" s="51">
        <v>110</v>
      </c>
      <c r="G24" s="51">
        <f>D24*F24</f>
        <v>15667.85</v>
      </c>
    </row>
    <row r="25" spans="2:7" s="7" customFormat="1" x14ac:dyDescent="0.25">
      <c r="B25" s="21"/>
      <c r="C25" s="114" t="s">
        <v>86</v>
      </c>
      <c r="D25" s="51">
        <v>134.19</v>
      </c>
      <c r="E25" s="27" t="s">
        <v>12</v>
      </c>
      <c r="F25" s="51">
        <v>110</v>
      </c>
      <c r="G25" s="51">
        <f>D25*F25</f>
        <v>14760.9</v>
      </c>
    </row>
    <row r="26" spans="2:7" ht="16.5" customHeight="1" x14ac:dyDescent="0.25">
      <c r="B26" s="22"/>
      <c r="C26" s="29"/>
      <c r="D26" s="49"/>
      <c r="E26" s="26"/>
      <c r="F26" s="60"/>
      <c r="G26" s="49"/>
    </row>
    <row r="27" spans="2:7" ht="198.75" customHeight="1" x14ac:dyDescent="0.25">
      <c r="B27" s="21" t="s">
        <v>3</v>
      </c>
      <c r="C27" s="67" t="s">
        <v>136</v>
      </c>
      <c r="D27" s="51"/>
      <c r="E27" s="27"/>
      <c r="F27" s="51"/>
      <c r="G27" s="51"/>
    </row>
    <row r="28" spans="2:7" ht="15.75" customHeight="1" x14ac:dyDescent="0.25">
      <c r="B28" s="21"/>
      <c r="C28" s="114" t="s">
        <v>70</v>
      </c>
      <c r="D28" s="73">
        <v>106.93</v>
      </c>
      <c r="E28" s="63" t="s">
        <v>12</v>
      </c>
      <c r="F28" s="73">
        <v>110</v>
      </c>
      <c r="G28" s="73">
        <f>D28*F28</f>
        <v>11762.300000000001</v>
      </c>
    </row>
    <row r="29" spans="2:7" ht="15.75" customHeight="1" x14ac:dyDescent="0.25">
      <c r="B29" s="21"/>
      <c r="C29" s="114" t="s">
        <v>87</v>
      </c>
      <c r="D29" s="73">
        <v>134.19</v>
      </c>
      <c r="E29" s="63" t="s">
        <v>12</v>
      </c>
      <c r="F29" s="73">
        <v>110</v>
      </c>
      <c r="G29" s="73">
        <f>D29*F29</f>
        <v>14760.9</v>
      </c>
    </row>
    <row r="30" spans="2:7" ht="15.75" customHeight="1" x14ac:dyDescent="0.25">
      <c r="B30" s="21"/>
      <c r="C30" s="114"/>
      <c r="D30" s="73"/>
      <c r="E30" s="63"/>
      <c r="F30" s="73"/>
      <c r="G30" s="73"/>
    </row>
    <row r="31" spans="2:7" ht="193.5" x14ac:dyDescent="0.25">
      <c r="B31" s="21" t="s">
        <v>4</v>
      </c>
      <c r="C31" s="67" t="s">
        <v>137</v>
      </c>
      <c r="D31" s="51"/>
      <c r="E31" s="27"/>
      <c r="F31" s="51"/>
      <c r="G31" s="51"/>
    </row>
    <row r="32" spans="2:7" ht="15.75" customHeight="1" x14ac:dyDescent="0.25">
      <c r="B32" s="21"/>
      <c r="C32" s="114" t="s">
        <v>70</v>
      </c>
      <c r="D32" s="73">
        <v>106.93</v>
      </c>
      <c r="E32" s="63" t="s">
        <v>12</v>
      </c>
      <c r="F32" s="73">
        <v>120</v>
      </c>
      <c r="G32" s="73">
        <f>D32*F32</f>
        <v>12831.6</v>
      </c>
    </row>
    <row r="33" spans="2:7" ht="15.75" customHeight="1" x14ac:dyDescent="0.25">
      <c r="B33" s="21"/>
      <c r="C33" s="114" t="s">
        <v>87</v>
      </c>
      <c r="D33" s="73">
        <v>134.19</v>
      </c>
      <c r="E33" s="63" t="s">
        <v>12</v>
      </c>
      <c r="F33" s="73">
        <v>120</v>
      </c>
      <c r="G33" s="73">
        <f>D33*F33</f>
        <v>16102.8</v>
      </c>
    </row>
    <row r="34" spans="2:7" ht="15.75" customHeight="1" thickBot="1" x14ac:dyDescent="0.3">
      <c r="B34" s="21"/>
      <c r="C34" s="114"/>
      <c r="D34" s="73"/>
      <c r="E34" s="63"/>
      <c r="F34" s="73"/>
      <c r="G34" s="73"/>
    </row>
    <row r="35" spans="2:7" ht="306.75" customHeight="1" x14ac:dyDescent="0.25">
      <c r="B35" s="166" t="s">
        <v>5</v>
      </c>
      <c r="C35" s="102" t="s">
        <v>202</v>
      </c>
      <c r="D35" s="53"/>
      <c r="E35" s="65"/>
      <c r="F35" s="53"/>
      <c r="G35" s="53"/>
    </row>
    <row r="36" spans="2:7" ht="202.5" customHeight="1" x14ac:dyDescent="0.25">
      <c r="B36" s="161"/>
      <c r="C36" s="103" t="s">
        <v>203</v>
      </c>
      <c r="D36" s="53"/>
      <c r="E36" s="65"/>
      <c r="F36" s="53"/>
      <c r="G36" s="53"/>
    </row>
    <row r="37" spans="2:7" x14ac:dyDescent="0.25">
      <c r="B37" s="22"/>
      <c r="C37" s="72" t="s">
        <v>109</v>
      </c>
      <c r="D37" s="73">
        <v>29.86</v>
      </c>
      <c r="E37" s="63" t="s">
        <v>12</v>
      </c>
      <c r="F37" s="73">
        <v>200</v>
      </c>
      <c r="G37" s="73">
        <f t="shared" ref="G37" si="2">D37*F37</f>
        <v>5972</v>
      </c>
    </row>
    <row r="38" spans="2:7" ht="15.75" customHeight="1" x14ac:dyDescent="0.25">
      <c r="B38" s="22"/>
      <c r="C38" s="72"/>
      <c r="D38" s="73"/>
      <c r="E38" s="63"/>
      <c r="F38" s="73"/>
      <c r="G38" s="73"/>
    </row>
    <row r="39" spans="2:7" s="86" customFormat="1" ht="310.5" x14ac:dyDescent="0.25">
      <c r="B39" s="36" t="s">
        <v>6</v>
      </c>
      <c r="C39" s="74" t="s">
        <v>139</v>
      </c>
      <c r="D39" s="51"/>
      <c r="E39" s="27"/>
      <c r="F39" s="51"/>
      <c r="G39" s="51"/>
    </row>
    <row r="40" spans="2:7" s="252" customFormat="1" x14ac:dyDescent="0.25">
      <c r="B40" s="251"/>
      <c r="C40" s="114" t="s">
        <v>69</v>
      </c>
      <c r="D40" s="73">
        <v>142.435</v>
      </c>
      <c r="E40" s="63" t="s">
        <v>12</v>
      </c>
      <c r="F40" s="73">
        <v>170</v>
      </c>
      <c r="G40" s="73">
        <f>D40*F40</f>
        <v>24213.95</v>
      </c>
    </row>
    <row r="41" spans="2:7" s="252" customFormat="1" x14ac:dyDescent="0.25">
      <c r="B41" s="251"/>
      <c r="C41" s="114" t="s">
        <v>86</v>
      </c>
      <c r="D41" s="73">
        <v>134.19</v>
      </c>
      <c r="E41" s="63" t="s">
        <v>12</v>
      </c>
      <c r="F41" s="73">
        <v>170</v>
      </c>
      <c r="G41" s="73">
        <f>D41*F41</f>
        <v>22812.3</v>
      </c>
    </row>
    <row r="42" spans="2:7" s="86" customFormat="1" x14ac:dyDescent="0.25">
      <c r="B42" s="36"/>
      <c r="C42" s="74"/>
      <c r="D42" s="51"/>
      <c r="E42" s="27"/>
      <c r="F42" s="51"/>
      <c r="G42" s="51"/>
    </row>
    <row r="43" spans="2:7" ht="38.25" x14ac:dyDescent="0.25">
      <c r="B43" s="21" t="s">
        <v>40</v>
      </c>
      <c r="C43" s="67" t="s">
        <v>140</v>
      </c>
      <c r="D43" s="51"/>
      <c r="E43" s="27"/>
      <c r="F43" s="51"/>
      <c r="G43" s="51"/>
    </row>
    <row r="44" spans="2:7" s="9" customFormat="1" x14ac:dyDescent="0.25">
      <c r="B44" s="250"/>
      <c r="C44" s="114" t="s">
        <v>69</v>
      </c>
      <c r="D44" s="73">
        <v>61.27</v>
      </c>
      <c r="E44" s="63" t="s">
        <v>7</v>
      </c>
      <c r="F44" s="73">
        <v>110</v>
      </c>
      <c r="G44" s="73">
        <f>D44*F44</f>
        <v>6739.7000000000007</v>
      </c>
    </row>
    <row r="45" spans="2:7" s="9" customFormat="1" x14ac:dyDescent="0.25">
      <c r="B45" s="250"/>
      <c r="C45" s="114" t="s">
        <v>86</v>
      </c>
      <c r="D45" s="73">
        <v>40.53</v>
      </c>
      <c r="E45" s="63" t="s">
        <v>7</v>
      </c>
      <c r="F45" s="73">
        <v>110</v>
      </c>
      <c r="G45" s="73">
        <f>D45*F45</f>
        <v>4458.3</v>
      </c>
    </row>
    <row r="46" spans="2:7" x14ac:dyDescent="0.25">
      <c r="B46" s="21"/>
      <c r="C46" s="67"/>
      <c r="D46" s="51"/>
      <c r="E46" s="27"/>
      <c r="F46" s="51"/>
      <c r="G46" s="51"/>
    </row>
    <row r="47" spans="2:7" ht="45.75" customHeight="1" x14ac:dyDescent="0.25">
      <c r="B47" s="36" t="s">
        <v>42</v>
      </c>
      <c r="C47" s="74" t="s">
        <v>71</v>
      </c>
      <c r="D47" s="51">
        <v>4</v>
      </c>
      <c r="E47" s="27" t="s">
        <v>9</v>
      </c>
      <c r="F47" s="51">
        <v>150</v>
      </c>
      <c r="G47" s="51">
        <f>D47*F47</f>
        <v>600</v>
      </c>
    </row>
    <row r="48" spans="2:7" x14ac:dyDescent="0.25">
      <c r="B48" s="21"/>
      <c r="C48" s="67"/>
      <c r="D48" s="51"/>
      <c r="E48" s="27"/>
      <c r="F48" s="51"/>
      <c r="G48" s="51"/>
    </row>
    <row r="49" spans="2:7" ht="83.25" customHeight="1" x14ac:dyDescent="0.25">
      <c r="B49" s="36" t="s">
        <v>84</v>
      </c>
      <c r="C49" s="74" t="s">
        <v>72</v>
      </c>
      <c r="D49" s="51">
        <v>4</v>
      </c>
      <c r="E49" s="27" t="s">
        <v>9</v>
      </c>
      <c r="F49" s="51">
        <v>2500</v>
      </c>
      <c r="G49" s="51">
        <f>D49*F49</f>
        <v>10000</v>
      </c>
    </row>
    <row r="50" spans="2:7" ht="16.5" customHeight="1" x14ac:dyDescent="0.25">
      <c r="B50" s="22"/>
      <c r="C50" s="85"/>
      <c r="D50" s="51"/>
      <c r="E50" s="27"/>
      <c r="F50" s="51"/>
      <c r="G50" s="51"/>
    </row>
    <row r="51" spans="2:7" ht="57" customHeight="1" thickBot="1" x14ac:dyDescent="0.3">
      <c r="B51" s="21" t="s">
        <v>96</v>
      </c>
      <c r="C51" s="67" t="s">
        <v>38</v>
      </c>
      <c r="D51" s="183" t="s">
        <v>2</v>
      </c>
      <c r="E51" s="183"/>
      <c r="F51" s="183"/>
      <c r="G51" s="51">
        <f>SUM(G23:G50)*0.05</f>
        <v>8034.130000000001</v>
      </c>
    </row>
    <row r="52" spans="2:7" s="9" customFormat="1" ht="20.100000000000001" customHeight="1" thickBot="1" x14ac:dyDescent="0.3">
      <c r="B52" s="162" t="s">
        <v>51</v>
      </c>
      <c r="C52" s="163"/>
      <c r="D52" s="151">
        <f>SUM(G23:G51)</f>
        <v>168716.73</v>
      </c>
      <c r="E52" s="152"/>
      <c r="F52" s="152"/>
      <c r="G52" s="153"/>
    </row>
    <row r="53" spans="2:7" s="9" customFormat="1" ht="16.5" thickBot="1" x14ac:dyDescent="0.3">
      <c r="B53" s="117"/>
      <c r="C53" s="117"/>
      <c r="D53" s="129"/>
      <c r="E53" s="118"/>
      <c r="F53" s="118"/>
      <c r="G53" s="118"/>
    </row>
    <row r="54" spans="2:7" s="9" customFormat="1" ht="16.5" thickBot="1" x14ac:dyDescent="0.3">
      <c r="B54" s="162" t="s">
        <v>73</v>
      </c>
      <c r="C54" s="164"/>
      <c r="D54" s="164"/>
      <c r="E54" s="164"/>
      <c r="F54" s="164"/>
      <c r="G54" s="163"/>
    </row>
    <row r="55" spans="2:7" s="9" customFormat="1" ht="113.25" customHeight="1" x14ac:dyDescent="0.2">
      <c r="B55" s="21" t="s">
        <v>1</v>
      </c>
      <c r="C55" s="67" t="s">
        <v>91</v>
      </c>
      <c r="D55" s="51">
        <v>64.16</v>
      </c>
      <c r="E55" s="27" t="s">
        <v>12</v>
      </c>
      <c r="F55" s="51">
        <v>100</v>
      </c>
      <c r="G55" s="51">
        <f>D55*F55</f>
        <v>6416</v>
      </c>
    </row>
    <row r="56" spans="2:7" s="9" customFormat="1" x14ac:dyDescent="0.25">
      <c r="B56" s="115"/>
      <c r="C56" s="85"/>
      <c r="D56" s="51"/>
      <c r="E56" s="27"/>
      <c r="F56" s="116"/>
      <c r="G56" s="51"/>
    </row>
    <row r="57" spans="2:7" s="9" customFormat="1" ht="99.75" customHeight="1" x14ac:dyDescent="0.2">
      <c r="B57" s="21" t="s">
        <v>3</v>
      </c>
      <c r="C57" s="67" t="s">
        <v>81</v>
      </c>
      <c r="D57" s="51">
        <v>42.77</v>
      </c>
      <c r="E57" s="27" t="s">
        <v>12</v>
      </c>
      <c r="F57" s="51">
        <v>240</v>
      </c>
      <c r="G57" s="51">
        <f>D57*F57</f>
        <v>10264.800000000001</v>
      </c>
    </row>
    <row r="58" spans="2:7" s="9" customFormat="1" x14ac:dyDescent="0.25">
      <c r="B58" s="115"/>
      <c r="C58" s="85"/>
      <c r="D58" s="51"/>
      <c r="E58" s="27"/>
      <c r="F58" s="116"/>
      <c r="G58" s="51"/>
    </row>
    <row r="59" spans="2:7" s="9" customFormat="1" ht="64.5" thickBot="1" x14ac:dyDescent="0.25">
      <c r="B59" s="21" t="s">
        <v>4</v>
      </c>
      <c r="C59" s="67" t="s">
        <v>101</v>
      </c>
      <c r="D59" s="183" t="s">
        <v>2</v>
      </c>
      <c r="E59" s="183"/>
      <c r="F59" s="183"/>
      <c r="G59" s="51">
        <f>(G55+G57)*0.02</f>
        <v>333.61600000000004</v>
      </c>
    </row>
    <row r="60" spans="2:7" s="9" customFormat="1" ht="16.5" thickBot="1" x14ac:dyDescent="0.3">
      <c r="B60" s="162" t="s">
        <v>74</v>
      </c>
      <c r="C60" s="163"/>
      <c r="D60" s="151">
        <f>G55+G57+G59</f>
        <v>17014.416000000005</v>
      </c>
      <c r="E60" s="152"/>
      <c r="F60" s="152"/>
      <c r="G60" s="153"/>
    </row>
    <row r="61" spans="2:7" ht="16.5" customHeight="1" thickBot="1" x14ac:dyDescent="0.3">
      <c r="B61" s="86"/>
      <c r="C61" s="119"/>
      <c r="D61" s="120"/>
      <c r="E61" s="121"/>
      <c r="F61" s="120"/>
      <c r="G61" s="120"/>
    </row>
    <row r="62" spans="2:7" ht="16.5" customHeight="1" thickBot="1" x14ac:dyDescent="0.3">
      <c r="B62" s="162" t="s">
        <v>75</v>
      </c>
      <c r="C62" s="164"/>
      <c r="D62" s="164"/>
      <c r="E62" s="164"/>
      <c r="F62" s="164"/>
      <c r="G62" s="163"/>
    </row>
    <row r="63" spans="2:7" ht="117.75" customHeight="1" x14ac:dyDescent="0.25">
      <c r="B63" s="21" t="s">
        <v>3</v>
      </c>
      <c r="C63" s="67" t="s">
        <v>89</v>
      </c>
      <c r="D63" s="51">
        <v>107.72</v>
      </c>
      <c r="E63" s="27" t="s">
        <v>7</v>
      </c>
      <c r="F63" s="51">
        <v>100</v>
      </c>
      <c r="G63" s="51">
        <f t="shared" ref="G63" si="3">D63*F63</f>
        <v>10772</v>
      </c>
    </row>
    <row r="64" spans="2:7" ht="16.5" customHeight="1" thickBot="1" x14ac:dyDescent="0.3">
      <c r="B64" s="132"/>
      <c r="C64" s="133"/>
      <c r="D64" s="134"/>
      <c r="E64" s="135"/>
      <c r="F64" s="134"/>
      <c r="G64" s="134"/>
    </row>
    <row r="65" spans="2:7" ht="16.5" customHeight="1" thickBot="1" x14ac:dyDescent="0.3">
      <c r="B65" s="162" t="s">
        <v>76</v>
      </c>
      <c r="C65" s="163"/>
      <c r="D65" s="151">
        <f>G63</f>
        <v>10772</v>
      </c>
      <c r="E65" s="152"/>
      <c r="F65" s="152"/>
      <c r="G65" s="153"/>
    </row>
    <row r="66" spans="2:7" ht="16.5" customHeight="1" thickBot="1" x14ac:dyDescent="0.3">
      <c r="B66" s="86"/>
      <c r="C66" s="119"/>
      <c r="D66" s="120"/>
      <c r="E66" s="121"/>
      <c r="F66" s="120"/>
      <c r="G66" s="120"/>
    </row>
    <row r="67" spans="2:7" ht="16.5" thickBot="1" x14ac:dyDescent="0.3">
      <c r="B67" s="162" t="s">
        <v>77</v>
      </c>
      <c r="C67" s="164"/>
      <c r="D67" s="164"/>
      <c r="E67" s="164"/>
      <c r="F67" s="164"/>
      <c r="G67" s="163"/>
    </row>
    <row r="68" spans="2:7" s="1" customFormat="1" ht="95.25" customHeight="1" x14ac:dyDescent="0.25">
      <c r="B68" s="104" t="s">
        <v>1</v>
      </c>
      <c r="C68" s="109" t="s">
        <v>141</v>
      </c>
      <c r="D68" s="111"/>
      <c r="E68" s="110"/>
      <c r="F68" s="111"/>
      <c r="G68" s="111"/>
    </row>
    <row r="69" spans="2:7" s="1" customFormat="1" x14ac:dyDescent="0.25">
      <c r="B69" s="131"/>
      <c r="C69" s="112" t="s">
        <v>142</v>
      </c>
      <c r="D69" s="111">
        <v>3.9</v>
      </c>
      <c r="E69" s="110" t="s">
        <v>7</v>
      </c>
      <c r="F69" s="111">
        <v>120</v>
      </c>
      <c r="G69" s="111">
        <f t="shared" ref="G69:G70" si="4">D69*F69</f>
        <v>468</v>
      </c>
    </row>
    <row r="70" spans="2:7" s="1" customFormat="1" x14ac:dyDescent="0.25">
      <c r="B70" s="131"/>
      <c r="C70" s="113" t="s">
        <v>143</v>
      </c>
      <c r="D70" s="111">
        <v>59.39</v>
      </c>
      <c r="E70" s="110" t="s">
        <v>7</v>
      </c>
      <c r="F70" s="111">
        <v>120</v>
      </c>
      <c r="G70" s="111">
        <f t="shared" si="4"/>
        <v>7126.8</v>
      </c>
    </row>
    <row r="71" spans="2:7" s="1" customFormat="1" x14ac:dyDescent="0.25">
      <c r="B71" s="104"/>
      <c r="C71" s="109"/>
      <c r="D71" s="111"/>
      <c r="E71" s="110"/>
      <c r="F71" s="111"/>
      <c r="G71" s="111"/>
    </row>
    <row r="72" spans="2:7" s="1" customFormat="1" ht="120" customHeight="1" x14ac:dyDescent="0.25">
      <c r="B72" s="21" t="s">
        <v>3</v>
      </c>
      <c r="C72" s="67" t="s">
        <v>88</v>
      </c>
      <c r="D72" s="51"/>
      <c r="E72" s="27"/>
      <c r="F72" s="51"/>
      <c r="G72" s="51"/>
    </row>
    <row r="73" spans="2:7" s="1" customFormat="1" x14ac:dyDescent="0.25">
      <c r="B73" s="21"/>
      <c r="C73" s="112" t="s">
        <v>142</v>
      </c>
      <c r="D73" s="111">
        <v>57.37</v>
      </c>
      <c r="E73" s="110" t="s">
        <v>7</v>
      </c>
      <c r="F73" s="111">
        <v>80</v>
      </c>
      <c r="G73" s="111">
        <f t="shared" ref="G73:G74" si="5">D73*F73</f>
        <v>4589.5999999999995</v>
      </c>
    </row>
    <row r="74" spans="2:7" s="1" customFormat="1" x14ac:dyDescent="0.25">
      <c r="B74" s="21"/>
      <c r="C74" s="113" t="s">
        <v>143</v>
      </c>
      <c r="D74" s="111">
        <v>33.729999999999997</v>
      </c>
      <c r="E74" s="110" t="s">
        <v>7</v>
      </c>
      <c r="F74" s="111">
        <v>80</v>
      </c>
      <c r="G74" s="111">
        <f t="shared" si="5"/>
        <v>2698.3999999999996</v>
      </c>
    </row>
    <row r="75" spans="2:7" s="1" customFormat="1" x14ac:dyDescent="0.25">
      <c r="B75" s="21"/>
      <c r="C75" s="67"/>
      <c r="D75" s="165"/>
      <c r="E75" s="165"/>
      <c r="F75" s="165"/>
      <c r="G75" s="51"/>
    </row>
    <row r="76" spans="2:7" s="9" customFormat="1" ht="63.75" x14ac:dyDescent="0.2">
      <c r="B76" s="21" t="s">
        <v>4</v>
      </c>
      <c r="C76" s="67" t="s">
        <v>37</v>
      </c>
      <c r="D76" s="165" t="s">
        <v>2</v>
      </c>
      <c r="E76" s="165"/>
      <c r="F76" s="165"/>
      <c r="G76" s="51">
        <f>SUM(G68:G75)*0.05</f>
        <v>744.14</v>
      </c>
    </row>
    <row r="77" spans="2:7" ht="16.5" customHeight="1" thickBot="1" x14ac:dyDescent="0.3">
      <c r="B77" s="213" t="s">
        <v>78</v>
      </c>
      <c r="C77" s="214"/>
      <c r="D77" s="215">
        <f>SUM(G68:G76)</f>
        <v>15626.939999999999</v>
      </c>
      <c r="E77" s="216"/>
      <c r="F77" s="216"/>
      <c r="G77" s="217"/>
    </row>
    <row r="78" spans="2:7" s="16" customFormat="1" ht="20.100000000000001" customHeight="1" thickBot="1" x14ac:dyDescent="0.3">
      <c r="B78" s="1"/>
      <c r="C78" s="31"/>
      <c r="D78" s="52"/>
      <c r="E78" s="43"/>
      <c r="F78" s="52"/>
      <c r="G78" s="52"/>
    </row>
    <row r="79" spans="2:7" s="9" customFormat="1" ht="20.100000000000001" customHeight="1" thickBot="1" x14ac:dyDescent="0.3">
      <c r="B79" s="162" t="s">
        <v>49</v>
      </c>
      <c r="C79" s="207"/>
      <c r="D79" s="164"/>
      <c r="E79" s="164"/>
      <c r="F79" s="164"/>
      <c r="G79" s="163"/>
    </row>
    <row r="80" spans="2:7" s="9" customFormat="1" ht="20.100000000000001" customHeight="1" x14ac:dyDescent="0.25">
      <c r="B80" s="208" t="s">
        <v>46</v>
      </c>
      <c r="C80" s="209"/>
      <c r="D80" s="210">
        <f>D13</f>
        <v>16009.4</v>
      </c>
      <c r="E80" s="211"/>
      <c r="F80" s="211"/>
      <c r="G80" s="212"/>
    </row>
    <row r="81" spans="2:7" s="9" customFormat="1" ht="20.100000000000001" customHeight="1" x14ac:dyDescent="0.25">
      <c r="B81" s="201" t="s">
        <v>47</v>
      </c>
      <c r="C81" s="202"/>
      <c r="D81" s="203">
        <f>D20</f>
        <v>1938.0000000000002</v>
      </c>
      <c r="E81" s="204"/>
      <c r="F81" s="204"/>
      <c r="G81" s="205"/>
    </row>
    <row r="82" spans="2:7" s="9" customFormat="1" ht="20.100000000000001" customHeight="1" x14ac:dyDescent="0.25">
      <c r="B82" s="201" t="s">
        <v>48</v>
      </c>
      <c r="C82" s="202"/>
      <c r="D82" s="203">
        <f>D52</f>
        <v>168716.73</v>
      </c>
      <c r="E82" s="204"/>
      <c r="F82" s="204"/>
      <c r="G82" s="205"/>
    </row>
    <row r="83" spans="2:7" s="9" customFormat="1" ht="20.100000000000001" customHeight="1" x14ac:dyDescent="0.25">
      <c r="B83" s="201" t="s">
        <v>73</v>
      </c>
      <c r="C83" s="202"/>
      <c r="D83" s="203">
        <f>D60</f>
        <v>17014.416000000005</v>
      </c>
      <c r="E83" s="204"/>
      <c r="F83" s="204"/>
      <c r="G83" s="205"/>
    </row>
    <row r="84" spans="2:7" s="9" customFormat="1" ht="20.100000000000001" customHeight="1" x14ac:dyDescent="0.25">
      <c r="B84" s="201" t="s">
        <v>75</v>
      </c>
      <c r="C84" s="202"/>
      <c r="D84" s="203">
        <f>D65</f>
        <v>10772</v>
      </c>
      <c r="E84" s="204"/>
      <c r="F84" s="204"/>
      <c r="G84" s="205"/>
    </row>
    <row r="85" spans="2:7" s="9" customFormat="1" ht="20.100000000000001" customHeight="1" thickBot="1" x14ac:dyDescent="0.3">
      <c r="B85" s="81" t="s">
        <v>77</v>
      </c>
      <c r="C85" s="87"/>
      <c r="D85" s="203">
        <f>D77</f>
        <v>15626.939999999999</v>
      </c>
      <c r="E85" s="204"/>
      <c r="F85" s="204"/>
      <c r="G85" s="205"/>
    </row>
    <row r="86" spans="2:7" s="9" customFormat="1" ht="16.5" customHeight="1" thickBot="1" x14ac:dyDescent="0.3">
      <c r="B86" s="158" t="s">
        <v>32</v>
      </c>
      <c r="C86" s="159"/>
      <c r="D86" s="151">
        <f>SUM(D80:G85)</f>
        <v>230077.486</v>
      </c>
      <c r="E86" s="152"/>
      <c r="F86" s="152"/>
      <c r="G86" s="153"/>
    </row>
    <row r="87" spans="2:7" s="15" customFormat="1" ht="16.5" customHeight="1" x14ac:dyDescent="0.25">
      <c r="B87" s="8"/>
      <c r="C87" s="31"/>
      <c r="D87" s="48"/>
      <c r="E87" s="45"/>
      <c r="F87" s="48"/>
      <c r="G87" s="61"/>
    </row>
    <row r="88" spans="2:7" s="15" customFormat="1" ht="16.5" customHeight="1" x14ac:dyDescent="0.2">
      <c r="B88" s="79" t="s">
        <v>21</v>
      </c>
      <c r="C88" s="32"/>
      <c r="D88" s="57"/>
      <c r="E88" s="46"/>
      <c r="F88" s="57"/>
      <c r="G88" s="62"/>
    </row>
    <row r="89" spans="2:7" s="15" customFormat="1" ht="27.75" customHeight="1" x14ac:dyDescent="0.25">
      <c r="B89" s="80" t="s">
        <v>24</v>
      </c>
      <c r="C89" s="32"/>
      <c r="D89" s="206">
        <f>G51+G59</f>
        <v>8367.746000000001</v>
      </c>
      <c r="E89" s="206"/>
      <c r="F89" s="206"/>
      <c r="G89" s="206"/>
    </row>
    <row r="90" spans="2:7" x14ac:dyDescent="0.25">
      <c r="B90" s="199" t="s">
        <v>30</v>
      </c>
      <c r="C90" s="200"/>
      <c r="D90" s="58"/>
      <c r="E90" s="47"/>
      <c r="F90" s="58"/>
      <c r="G90" s="58"/>
    </row>
    <row r="91" spans="2:7" x14ac:dyDescent="0.25">
      <c r="B91" s="77"/>
      <c r="C91" s="28"/>
      <c r="E91" s="45"/>
      <c r="F91" s="48"/>
      <c r="G91" s="48"/>
    </row>
    <row r="92" spans="2:7" x14ac:dyDescent="0.25">
      <c r="B92" s="1"/>
      <c r="C92" s="28"/>
      <c r="E92" s="45"/>
      <c r="F92" s="48"/>
      <c r="G92" s="48"/>
    </row>
    <row r="93" spans="2:7" x14ac:dyDescent="0.25">
      <c r="B93" s="1"/>
      <c r="C93" s="28"/>
      <c r="E93" s="45"/>
      <c r="F93" s="48"/>
      <c r="G93" s="48"/>
    </row>
    <row r="94" spans="2:7" x14ac:dyDescent="0.25">
      <c r="B94" s="1"/>
      <c r="C94" s="28"/>
      <c r="E94" s="45"/>
      <c r="F94" s="48"/>
      <c r="G94" s="48"/>
    </row>
    <row r="95" spans="2:7" x14ac:dyDescent="0.25">
      <c r="B95" s="1"/>
      <c r="C95" s="28"/>
      <c r="E95" s="45"/>
      <c r="F95" s="48"/>
      <c r="G95" s="48"/>
    </row>
    <row r="96" spans="2:7" x14ac:dyDescent="0.25">
      <c r="B96" s="1"/>
      <c r="C96" s="28"/>
      <c r="E96" s="45"/>
      <c r="F96" s="48"/>
      <c r="G96" s="48"/>
    </row>
    <row r="97" spans="2:7" x14ac:dyDescent="0.25">
      <c r="B97" s="1"/>
      <c r="C97" s="28"/>
      <c r="E97" s="45"/>
      <c r="F97" s="48"/>
      <c r="G97" s="48"/>
    </row>
    <row r="98" spans="2:7" x14ac:dyDescent="0.25">
      <c r="B98" s="1"/>
      <c r="C98" s="28"/>
      <c r="E98" s="45"/>
      <c r="F98" s="48"/>
      <c r="G98" s="48"/>
    </row>
    <row r="99" spans="2:7" x14ac:dyDescent="0.25">
      <c r="B99" s="1"/>
      <c r="C99" s="28"/>
      <c r="E99" s="45"/>
      <c r="F99" s="48"/>
      <c r="G99" s="48"/>
    </row>
    <row r="100" spans="2:7" x14ac:dyDescent="0.25">
      <c r="B100" s="1"/>
      <c r="C100" s="28"/>
      <c r="E100" s="45"/>
      <c r="F100" s="48"/>
      <c r="G100" s="48"/>
    </row>
    <row r="101" spans="2:7" x14ac:dyDescent="0.25">
      <c r="B101" s="1"/>
      <c r="C101" s="28"/>
      <c r="E101" s="45"/>
      <c r="F101" s="48"/>
      <c r="G101" s="48"/>
    </row>
    <row r="102" spans="2:7" x14ac:dyDescent="0.25">
      <c r="B102" s="1"/>
      <c r="C102" s="28"/>
      <c r="E102" s="45"/>
      <c r="F102" s="48"/>
      <c r="G102" s="48"/>
    </row>
    <row r="103" spans="2:7" x14ac:dyDescent="0.25">
      <c r="B103" s="1"/>
      <c r="C103" s="28"/>
      <c r="E103" s="45"/>
      <c r="F103" s="48"/>
      <c r="G103" s="48"/>
    </row>
    <row r="104" spans="2:7" x14ac:dyDescent="0.25">
      <c r="B104" s="1"/>
      <c r="C104" s="28"/>
      <c r="E104" s="45"/>
      <c r="F104" s="48"/>
      <c r="G104" s="48"/>
    </row>
    <row r="105" spans="2:7" x14ac:dyDescent="0.25">
      <c r="B105" s="1"/>
      <c r="C105" s="28"/>
      <c r="E105" s="45"/>
      <c r="F105" s="48"/>
      <c r="G105" s="48"/>
    </row>
    <row r="106" spans="2:7" x14ac:dyDescent="0.25">
      <c r="B106" s="1"/>
      <c r="C106" s="28"/>
      <c r="E106" s="45"/>
      <c r="F106" s="48"/>
      <c r="G106" s="48"/>
    </row>
    <row r="107" spans="2:7" x14ac:dyDescent="0.25">
      <c r="B107" s="1"/>
      <c r="C107" s="28"/>
      <c r="E107" s="45"/>
      <c r="F107" s="48"/>
      <c r="G107" s="48"/>
    </row>
    <row r="108" spans="2:7" x14ac:dyDescent="0.25">
      <c r="B108" s="1"/>
      <c r="C108" s="28"/>
      <c r="E108" s="45"/>
      <c r="F108" s="48"/>
      <c r="G108" s="48"/>
    </row>
    <row r="109" spans="2:7" x14ac:dyDescent="0.25">
      <c r="B109" s="1"/>
      <c r="C109" s="28"/>
      <c r="E109" s="45"/>
      <c r="F109" s="48"/>
      <c r="G109" s="48"/>
    </row>
    <row r="110" spans="2:7" x14ac:dyDescent="0.25">
      <c r="B110" s="1"/>
      <c r="C110" s="28"/>
      <c r="E110" s="45"/>
      <c r="F110" s="48"/>
      <c r="G110" s="48"/>
    </row>
    <row r="111" spans="2:7" x14ac:dyDescent="0.25">
      <c r="B111" s="1"/>
      <c r="C111" s="28"/>
      <c r="E111" s="45"/>
      <c r="F111" s="48"/>
      <c r="G111" s="48"/>
    </row>
    <row r="112" spans="2:7" x14ac:dyDescent="0.25">
      <c r="B112" s="1"/>
      <c r="C112" s="28"/>
      <c r="E112" s="45"/>
      <c r="F112" s="48"/>
      <c r="G112" s="48"/>
    </row>
    <row r="113" spans="2:7" x14ac:dyDescent="0.25">
      <c r="B113" s="1"/>
      <c r="C113" s="28"/>
      <c r="E113" s="45"/>
      <c r="F113" s="48"/>
      <c r="G113" s="48"/>
    </row>
    <row r="114" spans="2:7" x14ac:dyDescent="0.25">
      <c r="B114" s="1"/>
      <c r="C114" s="28"/>
      <c r="E114" s="45"/>
      <c r="F114" s="48"/>
      <c r="G114" s="48"/>
    </row>
    <row r="115" spans="2:7" x14ac:dyDescent="0.25">
      <c r="B115" s="1"/>
      <c r="C115" s="28"/>
      <c r="E115" s="45"/>
      <c r="F115" s="48"/>
      <c r="G115" s="48"/>
    </row>
    <row r="116" spans="2:7" x14ac:dyDescent="0.25">
      <c r="B116" s="1"/>
      <c r="C116" s="28"/>
      <c r="E116" s="45"/>
      <c r="F116" s="48"/>
      <c r="G116" s="48"/>
    </row>
    <row r="117" spans="2:7" x14ac:dyDescent="0.25">
      <c r="B117" s="1"/>
      <c r="C117" s="28"/>
      <c r="E117" s="45"/>
      <c r="F117" s="48"/>
      <c r="G117" s="48"/>
    </row>
    <row r="118" spans="2:7" x14ac:dyDescent="0.25">
      <c r="B118" s="1"/>
      <c r="C118" s="28"/>
      <c r="E118" s="45"/>
      <c r="F118" s="48"/>
      <c r="G118" s="48"/>
    </row>
    <row r="119" spans="2:7" x14ac:dyDescent="0.25">
      <c r="B119" s="1"/>
      <c r="C119" s="28"/>
      <c r="E119" s="45"/>
      <c r="F119" s="48"/>
      <c r="G119" s="48"/>
    </row>
    <row r="120" spans="2:7" x14ac:dyDescent="0.25">
      <c r="B120" s="1"/>
      <c r="C120" s="28"/>
      <c r="E120" s="45"/>
      <c r="F120" s="48"/>
      <c r="G120" s="48"/>
    </row>
    <row r="121" spans="2:7" x14ac:dyDescent="0.25">
      <c r="B121" s="1"/>
      <c r="C121" s="28"/>
      <c r="E121" s="45"/>
      <c r="F121" s="48"/>
      <c r="G121" s="48"/>
    </row>
    <row r="122" spans="2:7" x14ac:dyDescent="0.25">
      <c r="B122" s="1"/>
      <c r="C122" s="28"/>
      <c r="E122" s="45"/>
      <c r="F122" s="48"/>
      <c r="G122" s="48"/>
    </row>
    <row r="123" spans="2:7" x14ac:dyDescent="0.25">
      <c r="B123" s="1"/>
      <c r="C123" s="28"/>
      <c r="E123" s="45"/>
      <c r="F123" s="48"/>
      <c r="G123" s="48"/>
    </row>
    <row r="124" spans="2:7" x14ac:dyDescent="0.25">
      <c r="B124" s="1"/>
      <c r="C124" s="28"/>
      <c r="E124" s="45"/>
      <c r="F124" s="48"/>
      <c r="G124" s="48"/>
    </row>
    <row r="125" spans="2:7" x14ac:dyDescent="0.25">
      <c r="B125" s="1"/>
      <c r="C125" s="28"/>
      <c r="E125" s="45"/>
      <c r="F125" s="48"/>
      <c r="G125" s="48"/>
    </row>
    <row r="126" spans="2:7" x14ac:dyDescent="0.25">
      <c r="B126" s="1"/>
      <c r="C126" s="28"/>
      <c r="E126" s="45"/>
      <c r="F126" s="48"/>
      <c r="G126" s="48"/>
    </row>
    <row r="127" spans="2:7" x14ac:dyDescent="0.25">
      <c r="B127" s="1"/>
      <c r="C127" s="28"/>
      <c r="E127" s="45"/>
      <c r="F127" s="48"/>
      <c r="G127" s="48"/>
    </row>
    <row r="128" spans="2:7" x14ac:dyDescent="0.25">
      <c r="B128" s="1"/>
      <c r="C128" s="28"/>
      <c r="E128" s="45"/>
      <c r="F128" s="48"/>
      <c r="G128" s="48"/>
    </row>
    <row r="129" spans="2:7" x14ac:dyDescent="0.25">
      <c r="B129" s="1"/>
      <c r="C129" s="28"/>
      <c r="E129" s="45"/>
      <c r="F129" s="48"/>
      <c r="G129" s="48"/>
    </row>
    <row r="130" spans="2:7" x14ac:dyDescent="0.25">
      <c r="B130" s="1"/>
      <c r="C130" s="28"/>
      <c r="E130" s="45"/>
      <c r="F130" s="48"/>
      <c r="G130" s="48"/>
    </row>
    <row r="131" spans="2:7" x14ac:dyDescent="0.25">
      <c r="B131" s="1"/>
      <c r="C131" s="28"/>
      <c r="E131" s="45"/>
      <c r="F131" s="48"/>
      <c r="G131" s="48"/>
    </row>
    <row r="132" spans="2:7" x14ac:dyDescent="0.25">
      <c r="B132" s="1"/>
      <c r="C132" s="28"/>
      <c r="E132" s="45"/>
      <c r="F132" s="48"/>
      <c r="G132" s="48"/>
    </row>
    <row r="133" spans="2:7" x14ac:dyDescent="0.25">
      <c r="B133" s="1"/>
      <c r="C133" s="28"/>
      <c r="E133" s="45"/>
      <c r="F133" s="48"/>
      <c r="G133" s="48"/>
    </row>
    <row r="134" spans="2:7" x14ac:dyDescent="0.25">
      <c r="B134" s="1"/>
      <c r="C134" s="28"/>
      <c r="E134" s="45"/>
      <c r="F134" s="48"/>
      <c r="G134" s="48"/>
    </row>
    <row r="135" spans="2:7" x14ac:dyDescent="0.25">
      <c r="B135" s="1"/>
      <c r="C135" s="28"/>
      <c r="E135" s="45"/>
      <c r="F135" s="48"/>
      <c r="G135" s="48"/>
    </row>
    <row r="136" spans="2:7" x14ac:dyDescent="0.25">
      <c r="B136" s="1"/>
      <c r="C136" s="28"/>
      <c r="E136" s="45"/>
      <c r="F136" s="48"/>
      <c r="G136" s="48"/>
    </row>
    <row r="137" spans="2:7" x14ac:dyDescent="0.25">
      <c r="B137" s="1"/>
      <c r="C137" s="28"/>
      <c r="E137" s="45"/>
      <c r="F137" s="48"/>
      <c r="G137" s="48"/>
    </row>
    <row r="138" spans="2:7" x14ac:dyDescent="0.25">
      <c r="B138" s="1"/>
      <c r="C138" s="28"/>
      <c r="E138" s="45"/>
      <c r="F138" s="48"/>
      <c r="G138" s="48"/>
    </row>
    <row r="139" spans="2:7" x14ac:dyDescent="0.25">
      <c r="B139" s="1"/>
      <c r="C139" s="28"/>
      <c r="E139" s="45"/>
      <c r="F139" s="48"/>
      <c r="G139" s="48"/>
    </row>
    <row r="140" spans="2:7" x14ac:dyDescent="0.25">
      <c r="B140" s="1"/>
      <c r="C140" s="28"/>
      <c r="E140" s="45"/>
      <c r="F140" s="48"/>
      <c r="G140" s="48"/>
    </row>
    <row r="141" spans="2:7" x14ac:dyDescent="0.25">
      <c r="B141" s="1"/>
      <c r="C141" s="28"/>
      <c r="E141" s="45"/>
      <c r="F141" s="48"/>
      <c r="G141" s="48"/>
    </row>
    <row r="142" spans="2:7" x14ac:dyDescent="0.25">
      <c r="B142" s="1"/>
      <c r="C142" s="28"/>
      <c r="E142" s="45"/>
      <c r="F142" s="48"/>
      <c r="G142" s="48"/>
    </row>
    <row r="143" spans="2:7" x14ac:dyDescent="0.25">
      <c r="B143" s="1"/>
      <c r="C143" s="28"/>
      <c r="E143" s="45"/>
      <c r="F143" s="48"/>
      <c r="G143" s="48"/>
    </row>
    <row r="144" spans="2:7" x14ac:dyDescent="0.25">
      <c r="B144" s="1"/>
      <c r="C144" s="28"/>
      <c r="E144" s="45"/>
      <c r="F144" s="48"/>
      <c r="G144" s="48"/>
    </row>
    <row r="145" spans="2:7" x14ac:dyDescent="0.25">
      <c r="B145" s="1"/>
      <c r="C145" s="28"/>
      <c r="E145" s="45"/>
      <c r="F145" s="48"/>
      <c r="G145" s="48"/>
    </row>
    <row r="146" spans="2:7" x14ac:dyDescent="0.25">
      <c r="B146" s="1"/>
      <c r="C146" s="28"/>
      <c r="E146" s="45"/>
      <c r="F146" s="48"/>
      <c r="G146" s="48"/>
    </row>
    <row r="147" spans="2:7" x14ac:dyDescent="0.25">
      <c r="B147" s="1"/>
      <c r="C147" s="28"/>
      <c r="E147" s="45"/>
      <c r="F147" s="48"/>
      <c r="G147" s="48"/>
    </row>
    <row r="148" spans="2:7" x14ac:dyDescent="0.25">
      <c r="B148" s="1"/>
      <c r="C148" s="28"/>
      <c r="E148" s="45"/>
      <c r="F148" s="48"/>
      <c r="G148" s="48"/>
    </row>
    <row r="149" spans="2:7" x14ac:dyDescent="0.25">
      <c r="B149" s="1"/>
      <c r="C149" s="28"/>
      <c r="E149" s="45"/>
      <c r="F149" s="48"/>
      <c r="G149" s="48"/>
    </row>
    <row r="150" spans="2:7" x14ac:dyDescent="0.25">
      <c r="B150" s="1"/>
      <c r="C150" s="28"/>
      <c r="E150" s="45"/>
      <c r="F150" s="48"/>
      <c r="G150" s="48"/>
    </row>
    <row r="151" spans="2:7" x14ac:dyDescent="0.25">
      <c r="B151" s="1"/>
      <c r="C151" s="28"/>
      <c r="E151" s="45"/>
      <c r="F151" s="48"/>
      <c r="G151" s="48"/>
    </row>
    <row r="152" spans="2:7" x14ac:dyDescent="0.25">
      <c r="B152" s="1"/>
      <c r="C152" s="28"/>
      <c r="E152" s="45"/>
      <c r="F152" s="48"/>
      <c r="G152" s="48"/>
    </row>
    <row r="153" spans="2:7" x14ac:dyDescent="0.25">
      <c r="B153" s="1"/>
      <c r="C153" s="28"/>
      <c r="E153" s="45"/>
      <c r="F153" s="48"/>
      <c r="G153" s="48"/>
    </row>
    <row r="154" spans="2:7" x14ac:dyDescent="0.25">
      <c r="B154" s="1"/>
      <c r="C154" s="28"/>
      <c r="E154" s="45"/>
      <c r="F154" s="48"/>
      <c r="G154" s="48"/>
    </row>
    <row r="155" spans="2:7" x14ac:dyDescent="0.25">
      <c r="C155" s="28"/>
      <c r="E155" s="45"/>
      <c r="F155" s="48"/>
      <c r="G155" s="48"/>
    </row>
    <row r="156" spans="2:7" x14ac:dyDescent="0.25">
      <c r="C156" s="28"/>
      <c r="E156" s="45"/>
      <c r="F156" s="48"/>
      <c r="G156" s="48"/>
    </row>
    <row r="157" spans="2:7" x14ac:dyDescent="0.25">
      <c r="C157" s="28"/>
      <c r="E157" s="45"/>
      <c r="F157" s="48"/>
      <c r="G157" s="48"/>
    </row>
    <row r="158" spans="2:7" x14ac:dyDescent="0.25">
      <c r="C158" s="28"/>
      <c r="E158" s="45"/>
      <c r="F158" s="48"/>
      <c r="G158" s="48"/>
    </row>
    <row r="159" spans="2:7" x14ac:dyDescent="0.25">
      <c r="C159" s="28"/>
      <c r="E159" s="45"/>
      <c r="F159" s="48"/>
      <c r="G159" s="48"/>
    </row>
    <row r="160" spans="2:7" x14ac:dyDescent="0.25">
      <c r="C160" s="28"/>
      <c r="E160" s="45"/>
      <c r="F160" s="48"/>
      <c r="G160" s="48"/>
    </row>
    <row r="161" spans="3:7" x14ac:dyDescent="0.25">
      <c r="C161" s="28"/>
      <c r="E161" s="45"/>
      <c r="F161" s="48"/>
      <c r="G161" s="48"/>
    </row>
    <row r="162" spans="3:7" x14ac:dyDescent="0.25">
      <c r="C162" s="28"/>
    </row>
    <row r="163" spans="3:7" x14ac:dyDescent="0.25">
      <c r="C163" s="28"/>
    </row>
  </sheetData>
  <mergeCells count="40">
    <mergeCell ref="D76:F76"/>
    <mergeCell ref="B35:B36"/>
    <mergeCell ref="B1:C2"/>
    <mergeCell ref="B3:G3"/>
    <mergeCell ref="B13:C13"/>
    <mergeCell ref="D13:G13"/>
    <mergeCell ref="B15:G15"/>
    <mergeCell ref="B67:G67"/>
    <mergeCell ref="B77:C77"/>
    <mergeCell ref="D77:G77"/>
    <mergeCell ref="B20:C20"/>
    <mergeCell ref="D20:G20"/>
    <mergeCell ref="B22:G22"/>
    <mergeCell ref="D51:F51"/>
    <mergeCell ref="B52:C52"/>
    <mergeCell ref="D52:G52"/>
    <mergeCell ref="B54:G54"/>
    <mergeCell ref="D59:F59"/>
    <mergeCell ref="B60:C60"/>
    <mergeCell ref="D60:G60"/>
    <mergeCell ref="B62:G62"/>
    <mergeCell ref="B65:C65"/>
    <mergeCell ref="D65:G65"/>
    <mergeCell ref="D75:F75"/>
    <mergeCell ref="B79:G79"/>
    <mergeCell ref="B80:C80"/>
    <mergeCell ref="D80:G80"/>
    <mergeCell ref="B81:C81"/>
    <mergeCell ref="D81:G81"/>
    <mergeCell ref="B90:C90"/>
    <mergeCell ref="B82:C82"/>
    <mergeCell ref="D82:G82"/>
    <mergeCell ref="D85:G85"/>
    <mergeCell ref="B86:C86"/>
    <mergeCell ref="D86:G86"/>
    <mergeCell ref="D89:G89"/>
    <mergeCell ref="B83:C83"/>
    <mergeCell ref="D83:G83"/>
    <mergeCell ref="B84:C84"/>
    <mergeCell ref="D84:G84"/>
  </mergeCells>
  <pageMargins left="1.3779527559055118" right="0.59055118110236227" top="0.98425196850393704" bottom="0.78740157480314965" header="0.23622047244094491" footer="0.23622047244094491"/>
  <pageSetup paperSize="9" scale="97" fitToHeight="0" orientation="portrait" verticalDpi="4294967292" r:id="rId1"/>
  <headerFooter>
    <oddHeader>&amp;L&amp;"Calibri,Regular"&amp;18TROŠKOVNIK&amp;C&amp;"Calibri,Regular"&amp;18RADNA VERZIJA&amp;R&amp;"-,Regular"&amp;9
Galovićeva 12, Zagreb
Zagreb, studeni, 2015.</oddHeader>
    <oddFooter>&amp;C&amp;"Calibri,Regular"&amp;9•  KOMPLETNA RJEŠENJA ZA ENERGETSKU UČINKOVITOST  •
RITEH d.o.o., Fiorello La Guardia 25, 51000 Rijeka
T: +385 51 629005, F: +385 51 629046,  info@riteh.eu,  www.riteh.eu&amp;R&amp;"Calibri,Regular"&amp;9&amp;P</oddFooter>
  </headerFooter>
  <rowBreaks count="6" manualBreakCount="6">
    <brk id="13" min="1" max="6" man="1"/>
    <brk id="21" min="1" max="6" man="1"/>
    <brk id="38" min="1" max="6" man="1"/>
    <brk id="53" min="1" max="6" man="1"/>
    <brk id="66" min="1" max="6" man="1"/>
    <brk id="78" min="1" max="6"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8"/>
  <sheetViews>
    <sheetView showRuler="0" view="pageBreakPreview" zoomScale="115" zoomScaleNormal="100" zoomScaleSheetLayoutView="115" zoomScalePageLayoutView="125" workbookViewId="0">
      <selection activeCell="B1" sqref="B1:C2"/>
    </sheetView>
  </sheetViews>
  <sheetFormatPr defaultColWidth="11.42578125" defaultRowHeight="15.75" x14ac:dyDescent="0.25"/>
  <cols>
    <col min="1" max="1" width="5.7109375" style="2" customWidth="1"/>
    <col min="2" max="2" width="4.7109375" style="2" customWidth="1"/>
    <col min="3" max="3" width="45.7109375" style="40" customWidth="1"/>
    <col min="4" max="4" width="8.7109375" style="48" customWidth="1"/>
    <col min="5" max="5" width="6.7109375" style="13" customWidth="1"/>
    <col min="6" max="6" width="8.7109375" style="56" customWidth="1"/>
    <col min="7" max="7" width="9.7109375" style="56" customWidth="1"/>
    <col min="8" max="16384" width="11.42578125" style="2"/>
  </cols>
  <sheetData>
    <row r="1" spans="2:11" x14ac:dyDescent="0.25">
      <c r="B1" s="172" t="s">
        <v>59</v>
      </c>
      <c r="C1" s="173"/>
      <c r="D1" s="25" t="s">
        <v>27</v>
      </c>
      <c r="E1" s="20" t="s">
        <v>26</v>
      </c>
      <c r="F1" s="20" t="s">
        <v>28</v>
      </c>
      <c r="G1" s="20" t="s">
        <v>0</v>
      </c>
    </row>
    <row r="2" spans="2:11" ht="16.5" customHeight="1" thickBot="1" x14ac:dyDescent="0.3">
      <c r="B2" s="174"/>
      <c r="C2" s="175"/>
      <c r="D2" s="130"/>
      <c r="E2" s="88"/>
      <c r="F2" s="89"/>
      <c r="G2" s="89"/>
    </row>
    <row r="3" spans="2:11" ht="20.100000000000001" customHeight="1" thickBot="1" x14ac:dyDescent="0.3">
      <c r="B3" s="162" t="s">
        <v>60</v>
      </c>
      <c r="C3" s="164"/>
      <c r="D3" s="164"/>
      <c r="E3" s="164"/>
      <c r="F3" s="164"/>
      <c r="G3" s="163"/>
      <c r="K3" s="5"/>
    </row>
    <row r="4" spans="2:11" s="1" customFormat="1" ht="83.25" customHeight="1" x14ac:dyDescent="0.25">
      <c r="B4" s="82" t="s">
        <v>1</v>
      </c>
      <c r="C4" s="90" t="s">
        <v>90</v>
      </c>
      <c r="D4" s="91"/>
      <c r="E4" s="92"/>
      <c r="F4" s="91"/>
      <c r="G4" s="91"/>
    </row>
    <row r="5" spans="2:11" s="1" customFormat="1" x14ac:dyDescent="0.25">
      <c r="B5" s="82"/>
      <c r="C5" s="93" t="s">
        <v>144</v>
      </c>
      <c r="D5" s="51">
        <v>14</v>
      </c>
      <c r="E5" s="68" t="s">
        <v>12</v>
      </c>
      <c r="F5" s="51">
        <v>100</v>
      </c>
      <c r="G5" s="51">
        <f t="shared" ref="G5:G8" si="0">D5*F5</f>
        <v>1400</v>
      </c>
    </row>
    <row r="6" spans="2:11" s="1" customFormat="1" x14ac:dyDescent="0.25">
      <c r="B6" s="82"/>
      <c r="C6" s="93" t="s">
        <v>145</v>
      </c>
      <c r="D6" s="51">
        <v>6.24</v>
      </c>
      <c r="E6" s="68" t="s">
        <v>12</v>
      </c>
      <c r="F6" s="51">
        <v>100</v>
      </c>
      <c r="G6" s="51">
        <f t="shared" si="0"/>
        <v>624</v>
      </c>
    </row>
    <row r="7" spans="2:11" s="1" customFormat="1" x14ac:dyDescent="0.25">
      <c r="B7" s="82"/>
      <c r="C7" s="93" t="s">
        <v>147</v>
      </c>
      <c r="D7" s="51">
        <v>9.9</v>
      </c>
      <c r="E7" s="68" t="s">
        <v>12</v>
      </c>
      <c r="F7" s="51">
        <v>100</v>
      </c>
      <c r="G7" s="51">
        <f t="shared" si="0"/>
        <v>990</v>
      </c>
    </row>
    <row r="8" spans="2:11" s="1" customFormat="1" x14ac:dyDescent="0.25">
      <c r="B8" s="82"/>
      <c r="C8" s="93" t="s">
        <v>146</v>
      </c>
      <c r="D8" s="51">
        <v>1.32</v>
      </c>
      <c r="E8" s="68" t="s">
        <v>12</v>
      </c>
      <c r="F8" s="51">
        <v>100</v>
      </c>
      <c r="G8" s="51">
        <f t="shared" si="0"/>
        <v>132</v>
      </c>
    </row>
    <row r="9" spans="2:11" s="1" customFormat="1" x14ac:dyDescent="0.25">
      <c r="B9" s="82"/>
      <c r="C9" s="93" t="s">
        <v>148</v>
      </c>
      <c r="D9" s="51">
        <v>118.4</v>
      </c>
      <c r="E9" s="68" t="s">
        <v>12</v>
      </c>
      <c r="F9" s="51">
        <v>100</v>
      </c>
      <c r="G9" s="51">
        <f t="shared" ref="G9:G16" si="1">D9*F9</f>
        <v>11840</v>
      </c>
    </row>
    <row r="10" spans="2:11" s="1" customFormat="1" x14ac:dyDescent="0.25">
      <c r="B10" s="82"/>
      <c r="C10" s="93" t="s">
        <v>149</v>
      </c>
      <c r="D10" s="51">
        <v>22.5</v>
      </c>
      <c r="E10" s="68" t="s">
        <v>12</v>
      </c>
      <c r="F10" s="51">
        <v>100</v>
      </c>
      <c r="G10" s="51">
        <f t="shared" si="1"/>
        <v>2250</v>
      </c>
    </row>
    <row r="11" spans="2:11" s="1" customFormat="1" x14ac:dyDescent="0.25">
      <c r="B11" s="82"/>
      <c r="C11" s="93" t="s">
        <v>150</v>
      </c>
      <c r="D11" s="51">
        <v>8.7799999999999994</v>
      </c>
      <c r="E11" s="68" t="s">
        <v>12</v>
      </c>
      <c r="F11" s="51">
        <v>100</v>
      </c>
      <c r="G11" s="51">
        <f t="shared" si="1"/>
        <v>877.99999999999989</v>
      </c>
    </row>
    <row r="12" spans="2:11" s="1" customFormat="1" x14ac:dyDescent="0.25">
      <c r="B12" s="82"/>
      <c r="C12" s="93" t="s">
        <v>151</v>
      </c>
      <c r="D12" s="51">
        <v>49.5</v>
      </c>
      <c r="E12" s="68" t="s">
        <v>12</v>
      </c>
      <c r="F12" s="51">
        <v>100</v>
      </c>
      <c r="G12" s="51">
        <f t="shared" si="1"/>
        <v>4950</v>
      </c>
    </row>
    <row r="13" spans="2:11" s="1" customFormat="1" x14ac:dyDescent="0.25">
      <c r="B13" s="82"/>
      <c r="C13" s="93" t="s">
        <v>152</v>
      </c>
      <c r="D13" s="51">
        <v>40.799999999999997</v>
      </c>
      <c r="E13" s="68" t="s">
        <v>12</v>
      </c>
      <c r="F13" s="51">
        <v>100</v>
      </c>
      <c r="G13" s="51">
        <f t="shared" si="1"/>
        <v>4079.9999999999995</v>
      </c>
    </row>
    <row r="14" spans="2:11" s="1" customFormat="1" x14ac:dyDescent="0.25">
      <c r="B14" s="22"/>
      <c r="C14" s="93" t="s">
        <v>153</v>
      </c>
      <c r="D14" s="51">
        <v>12.75</v>
      </c>
      <c r="E14" s="68" t="s">
        <v>12</v>
      </c>
      <c r="F14" s="51">
        <v>100</v>
      </c>
      <c r="G14" s="51">
        <f t="shared" si="1"/>
        <v>1275</v>
      </c>
    </row>
    <row r="15" spans="2:11" s="1" customFormat="1" x14ac:dyDescent="0.25">
      <c r="B15" s="22"/>
      <c r="C15" s="93" t="s">
        <v>154</v>
      </c>
      <c r="D15" s="51">
        <v>96</v>
      </c>
      <c r="E15" s="68" t="s">
        <v>12</v>
      </c>
      <c r="F15" s="51">
        <v>100</v>
      </c>
      <c r="G15" s="51">
        <f t="shared" si="1"/>
        <v>9600</v>
      </c>
    </row>
    <row r="16" spans="2:11" s="1" customFormat="1" x14ac:dyDescent="0.25">
      <c r="B16" s="22"/>
      <c r="C16" s="93" t="s">
        <v>155</v>
      </c>
      <c r="D16" s="51">
        <v>78</v>
      </c>
      <c r="E16" s="68" t="s">
        <v>12</v>
      </c>
      <c r="F16" s="51">
        <v>100</v>
      </c>
      <c r="G16" s="51">
        <f t="shared" si="1"/>
        <v>7800</v>
      </c>
    </row>
    <row r="17" spans="2:7" s="1" customFormat="1" x14ac:dyDescent="0.25">
      <c r="B17" s="22"/>
      <c r="C17" s="93" t="s">
        <v>156</v>
      </c>
      <c r="D17" s="51">
        <v>14.4</v>
      </c>
      <c r="E17" s="68" t="s">
        <v>12</v>
      </c>
      <c r="F17" s="51">
        <v>100</v>
      </c>
      <c r="G17" s="51">
        <f t="shared" ref="G17:G18" si="2">D17*F17</f>
        <v>1440</v>
      </c>
    </row>
    <row r="18" spans="2:7" s="1" customFormat="1" x14ac:dyDescent="0.25">
      <c r="B18" s="22"/>
      <c r="C18" s="93" t="s">
        <v>157</v>
      </c>
      <c r="D18" s="51">
        <v>3.57</v>
      </c>
      <c r="E18" s="68" t="s">
        <v>12</v>
      </c>
      <c r="F18" s="51">
        <v>100</v>
      </c>
      <c r="G18" s="51">
        <f t="shared" si="2"/>
        <v>357</v>
      </c>
    </row>
    <row r="19" spans="2:7" s="1" customFormat="1" ht="16.5" thickBot="1" x14ac:dyDescent="0.3">
      <c r="B19" s="22"/>
      <c r="C19" s="93"/>
      <c r="D19" s="51"/>
      <c r="E19" s="68"/>
      <c r="F19" s="51"/>
      <c r="G19" s="51"/>
    </row>
    <row r="20" spans="2:7" ht="20.100000000000001" customHeight="1" thickBot="1" x14ac:dyDescent="0.3">
      <c r="B20" s="162" t="s">
        <v>61</v>
      </c>
      <c r="C20" s="163"/>
      <c r="D20" s="176">
        <f>SUM(G5:G19)</f>
        <v>47616</v>
      </c>
      <c r="E20" s="177"/>
      <c r="F20" s="177"/>
      <c r="G20" s="178"/>
    </row>
    <row r="21" spans="2:7" ht="16.5" customHeight="1" thickBot="1" x14ac:dyDescent="0.3">
      <c r="B21" s="1"/>
      <c r="C21" s="37"/>
      <c r="E21" s="12"/>
      <c r="F21" s="48"/>
      <c r="G21" s="48"/>
    </row>
    <row r="22" spans="2:7" ht="20.100000000000001" customHeight="1" thickBot="1" x14ac:dyDescent="0.3">
      <c r="B22" s="162" t="s">
        <v>62</v>
      </c>
      <c r="C22" s="164"/>
      <c r="D22" s="164"/>
      <c r="E22" s="164"/>
      <c r="F22" s="164"/>
      <c r="G22" s="163"/>
    </row>
    <row r="23" spans="2:7" s="1" customFormat="1" ht="223.5" customHeight="1" x14ac:dyDescent="0.25">
      <c r="B23" s="21" t="s">
        <v>1</v>
      </c>
      <c r="C23" s="67" t="s">
        <v>158</v>
      </c>
      <c r="D23" s="94"/>
      <c r="E23" s="95"/>
      <c r="F23" s="94"/>
      <c r="G23" s="94"/>
    </row>
    <row r="24" spans="2:7" s="1" customFormat="1" x14ac:dyDescent="0.25">
      <c r="B24" s="22"/>
      <c r="C24" s="93" t="s">
        <v>159</v>
      </c>
      <c r="D24" s="51">
        <v>14</v>
      </c>
      <c r="E24" s="84" t="s">
        <v>12</v>
      </c>
      <c r="F24" s="73">
        <v>1900</v>
      </c>
      <c r="G24" s="73">
        <f t="shared" ref="G24" si="3">D24*F24</f>
        <v>26600</v>
      </c>
    </row>
    <row r="25" spans="2:7" s="1" customFormat="1" x14ac:dyDescent="0.25">
      <c r="B25" s="22"/>
      <c r="C25" s="93"/>
      <c r="D25" s="51"/>
      <c r="E25" s="84"/>
      <c r="F25" s="73"/>
      <c r="G25" s="73"/>
    </row>
    <row r="26" spans="2:7" s="1" customFormat="1" ht="223.5" customHeight="1" x14ac:dyDescent="0.25">
      <c r="B26" s="21" t="s">
        <v>3</v>
      </c>
      <c r="C26" s="67" t="s">
        <v>165</v>
      </c>
      <c r="D26" s="94"/>
      <c r="E26" s="95"/>
      <c r="F26" s="94"/>
      <c r="G26" s="94"/>
    </row>
    <row r="27" spans="2:7" s="1" customFormat="1" x14ac:dyDescent="0.25">
      <c r="B27" s="22"/>
      <c r="C27" s="93" t="s">
        <v>166</v>
      </c>
      <c r="D27" s="51">
        <v>6.24</v>
      </c>
      <c r="E27" s="84" t="s">
        <v>12</v>
      </c>
      <c r="F27" s="73">
        <v>1900</v>
      </c>
      <c r="G27" s="73">
        <f t="shared" ref="G27" si="4">D27*F27</f>
        <v>11856</v>
      </c>
    </row>
    <row r="28" spans="2:7" s="1" customFormat="1" x14ac:dyDescent="0.25">
      <c r="B28" s="22"/>
      <c r="C28" s="93"/>
      <c r="D28" s="51"/>
      <c r="E28" s="84"/>
      <c r="F28" s="73"/>
      <c r="G28" s="73"/>
    </row>
    <row r="29" spans="2:7" s="1" customFormat="1" ht="183.75" customHeight="1" x14ac:dyDescent="0.25">
      <c r="B29" s="21" t="s">
        <v>4</v>
      </c>
      <c r="C29" s="67" t="s">
        <v>167</v>
      </c>
      <c r="D29" s="94"/>
      <c r="E29" s="95"/>
      <c r="F29" s="94"/>
      <c r="G29" s="94"/>
    </row>
    <row r="30" spans="2:7" s="1" customFormat="1" x14ac:dyDescent="0.25">
      <c r="B30" s="22"/>
      <c r="C30" s="93" t="s">
        <v>168</v>
      </c>
      <c r="D30" s="51">
        <v>9.9</v>
      </c>
      <c r="E30" s="84" t="s">
        <v>12</v>
      </c>
      <c r="F30" s="73">
        <v>1900</v>
      </c>
      <c r="G30" s="73">
        <f t="shared" ref="G30" si="5">D30*F30</f>
        <v>18810</v>
      </c>
    </row>
    <row r="31" spans="2:7" s="1" customFormat="1" x14ac:dyDescent="0.25">
      <c r="B31" s="22"/>
      <c r="C31" s="93"/>
      <c r="D31" s="51"/>
      <c r="E31" s="84"/>
      <c r="F31" s="73"/>
      <c r="G31" s="73"/>
    </row>
    <row r="32" spans="2:7" s="1" customFormat="1" ht="223.5" customHeight="1" x14ac:dyDescent="0.25">
      <c r="B32" s="21" t="s">
        <v>5</v>
      </c>
      <c r="C32" s="67" t="s">
        <v>170</v>
      </c>
      <c r="D32" s="94"/>
      <c r="E32" s="95"/>
      <c r="F32" s="94"/>
      <c r="G32" s="94"/>
    </row>
    <row r="33" spans="2:7" s="1" customFormat="1" x14ac:dyDescent="0.25">
      <c r="B33" s="22"/>
      <c r="C33" s="93" t="s">
        <v>169</v>
      </c>
      <c r="D33" s="51">
        <v>1.32</v>
      </c>
      <c r="E33" s="84" t="s">
        <v>12</v>
      </c>
      <c r="F33" s="73">
        <v>1900</v>
      </c>
      <c r="G33" s="73">
        <f t="shared" ref="G33" si="6">D33*F33</f>
        <v>2508</v>
      </c>
    </row>
    <row r="34" spans="2:7" s="1" customFormat="1" x14ac:dyDescent="0.25">
      <c r="B34" s="22"/>
      <c r="C34" s="93"/>
      <c r="D34" s="51"/>
      <c r="E34" s="84"/>
      <c r="F34" s="73"/>
      <c r="G34" s="73"/>
    </row>
    <row r="35" spans="2:7" s="1" customFormat="1" ht="229.5" x14ac:dyDescent="0.25">
      <c r="B35" s="21" t="s">
        <v>6</v>
      </c>
      <c r="C35" s="67" t="s">
        <v>171</v>
      </c>
      <c r="D35" s="94"/>
      <c r="E35" s="95"/>
      <c r="F35" s="94"/>
      <c r="G35" s="94"/>
    </row>
    <row r="36" spans="2:7" s="1" customFormat="1" x14ac:dyDescent="0.25">
      <c r="B36" s="22"/>
      <c r="C36" s="93" t="s">
        <v>172</v>
      </c>
      <c r="D36" s="51">
        <v>118.4</v>
      </c>
      <c r="E36" s="84" t="s">
        <v>12</v>
      </c>
      <c r="F36" s="73">
        <v>1900</v>
      </c>
      <c r="G36" s="73">
        <f t="shared" ref="G36" si="7">D36*F36</f>
        <v>224960</v>
      </c>
    </row>
    <row r="37" spans="2:7" s="1" customFormat="1" x14ac:dyDescent="0.25">
      <c r="B37" s="22"/>
      <c r="C37" s="93"/>
      <c r="D37" s="51"/>
      <c r="E37" s="84"/>
      <c r="F37" s="73"/>
      <c r="G37" s="73"/>
    </row>
    <row r="38" spans="2:7" s="1" customFormat="1" ht="229.5" x14ac:dyDescent="0.25">
      <c r="B38" s="21" t="s">
        <v>40</v>
      </c>
      <c r="C38" s="67" t="s">
        <v>173</v>
      </c>
      <c r="D38" s="94"/>
      <c r="E38" s="95"/>
      <c r="F38" s="94"/>
      <c r="G38" s="94"/>
    </row>
    <row r="39" spans="2:7" s="1" customFormat="1" x14ac:dyDescent="0.25">
      <c r="B39" s="22"/>
      <c r="C39" s="93" t="s">
        <v>174</v>
      </c>
      <c r="D39" s="51">
        <v>22.5</v>
      </c>
      <c r="E39" s="84" t="s">
        <v>12</v>
      </c>
      <c r="F39" s="73">
        <v>1900</v>
      </c>
      <c r="G39" s="73">
        <f t="shared" ref="G39" si="8">D39*F39</f>
        <v>42750</v>
      </c>
    </row>
    <row r="40" spans="2:7" s="1" customFormat="1" x14ac:dyDescent="0.25">
      <c r="B40" s="22"/>
      <c r="C40" s="93"/>
      <c r="D40" s="51"/>
      <c r="E40" s="84"/>
      <c r="F40" s="73"/>
      <c r="G40" s="73"/>
    </row>
    <row r="41" spans="2:7" s="1" customFormat="1" ht="229.5" x14ac:dyDescent="0.25">
      <c r="B41" s="21" t="s">
        <v>42</v>
      </c>
      <c r="C41" s="67" t="s">
        <v>175</v>
      </c>
      <c r="D41" s="94"/>
      <c r="E41" s="95"/>
      <c r="F41" s="94"/>
      <c r="G41" s="94"/>
    </row>
    <row r="42" spans="2:7" s="1" customFormat="1" x14ac:dyDescent="0.25">
      <c r="B42" s="22"/>
      <c r="C42" s="93" t="s">
        <v>176</v>
      </c>
      <c r="D42" s="51">
        <v>8.7799999999999994</v>
      </c>
      <c r="E42" s="84" t="s">
        <v>12</v>
      </c>
      <c r="F42" s="73">
        <v>1900</v>
      </c>
      <c r="G42" s="73">
        <f t="shared" ref="G42" si="9">D42*F42</f>
        <v>16682</v>
      </c>
    </row>
    <row r="43" spans="2:7" s="1" customFormat="1" x14ac:dyDescent="0.25">
      <c r="B43" s="22"/>
      <c r="C43" s="93"/>
      <c r="D43" s="51"/>
      <c r="E43" s="84"/>
      <c r="F43" s="73"/>
      <c r="G43" s="73"/>
    </row>
    <row r="44" spans="2:7" s="1" customFormat="1" ht="229.5" x14ac:dyDescent="0.25">
      <c r="B44" s="21" t="s">
        <v>84</v>
      </c>
      <c r="C44" s="67" t="s">
        <v>177</v>
      </c>
      <c r="D44" s="94"/>
      <c r="E44" s="95"/>
      <c r="F44" s="94"/>
      <c r="G44" s="94"/>
    </row>
    <row r="45" spans="2:7" s="1" customFormat="1" x14ac:dyDescent="0.25">
      <c r="B45" s="22"/>
      <c r="C45" s="93" t="s">
        <v>178</v>
      </c>
      <c r="D45" s="51">
        <v>49.5</v>
      </c>
      <c r="E45" s="84" t="s">
        <v>12</v>
      </c>
      <c r="F45" s="73">
        <v>1900</v>
      </c>
      <c r="G45" s="73">
        <f t="shared" ref="G45" si="10">D45*F45</f>
        <v>94050</v>
      </c>
    </row>
    <row r="46" spans="2:7" s="1" customFormat="1" x14ac:dyDescent="0.25">
      <c r="B46" s="22"/>
      <c r="C46" s="93"/>
      <c r="D46" s="51"/>
      <c r="E46" s="84"/>
      <c r="F46" s="73"/>
      <c r="G46" s="73"/>
    </row>
    <row r="47" spans="2:7" s="1" customFormat="1" ht="225" customHeight="1" x14ac:dyDescent="0.25">
      <c r="B47" s="21" t="s">
        <v>96</v>
      </c>
      <c r="C47" s="67" t="s">
        <v>179</v>
      </c>
      <c r="D47" s="94"/>
      <c r="E47" s="95"/>
      <c r="F47" s="94"/>
      <c r="G47" s="94"/>
    </row>
    <row r="48" spans="2:7" s="1" customFormat="1" x14ac:dyDescent="0.25">
      <c r="B48" s="22"/>
      <c r="C48" s="93" t="s">
        <v>180</v>
      </c>
      <c r="D48" s="51">
        <v>40.799999999999997</v>
      </c>
      <c r="E48" s="84" t="s">
        <v>12</v>
      </c>
      <c r="F48" s="73">
        <v>1900</v>
      </c>
      <c r="G48" s="73">
        <f t="shared" ref="G48" si="11">D48*F48</f>
        <v>77520</v>
      </c>
    </row>
    <row r="49" spans="2:7" s="1" customFormat="1" x14ac:dyDescent="0.25">
      <c r="B49" s="22"/>
      <c r="C49" s="93"/>
      <c r="D49" s="51"/>
      <c r="E49" s="84"/>
      <c r="F49" s="73"/>
      <c r="G49" s="73"/>
    </row>
    <row r="50" spans="2:7" s="1" customFormat="1" ht="229.5" x14ac:dyDescent="0.25">
      <c r="B50" s="21" t="s">
        <v>97</v>
      </c>
      <c r="C50" s="67" t="s">
        <v>181</v>
      </c>
      <c r="D50" s="94"/>
      <c r="E50" s="95"/>
      <c r="F50" s="94"/>
      <c r="G50" s="94"/>
    </row>
    <row r="51" spans="2:7" s="1" customFormat="1" x14ac:dyDescent="0.25">
      <c r="B51" s="22"/>
      <c r="C51" s="93" t="s">
        <v>182</v>
      </c>
      <c r="D51" s="51">
        <v>12.75</v>
      </c>
      <c r="E51" s="84" t="s">
        <v>12</v>
      </c>
      <c r="F51" s="73">
        <v>1900</v>
      </c>
      <c r="G51" s="73">
        <f t="shared" ref="G51" si="12">D51*F51</f>
        <v>24225</v>
      </c>
    </row>
    <row r="52" spans="2:7" s="1" customFormat="1" x14ac:dyDescent="0.25">
      <c r="B52" s="22"/>
      <c r="C52" s="93"/>
      <c r="D52" s="51"/>
      <c r="E52" s="84"/>
      <c r="F52" s="73"/>
      <c r="G52" s="73"/>
    </row>
    <row r="53" spans="2:7" s="1" customFormat="1" ht="242.25" x14ac:dyDescent="0.25">
      <c r="B53" s="21" t="s">
        <v>160</v>
      </c>
      <c r="C53" s="67" t="s">
        <v>183</v>
      </c>
      <c r="D53" s="94"/>
      <c r="E53" s="95"/>
      <c r="F53" s="94"/>
      <c r="G53" s="94"/>
    </row>
    <row r="54" spans="2:7" s="1" customFormat="1" x14ac:dyDescent="0.25">
      <c r="B54" s="22"/>
      <c r="C54" s="93" t="s">
        <v>184</v>
      </c>
      <c r="D54" s="51">
        <v>96</v>
      </c>
      <c r="E54" s="84" t="s">
        <v>12</v>
      </c>
      <c r="F54" s="73">
        <v>1900</v>
      </c>
      <c r="G54" s="73">
        <f t="shared" ref="G54" si="13">D54*F54</f>
        <v>182400</v>
      </c>
    </row>
    <row r="55" spans="2:7" s="1" customFormat="1" x14ac:dyDescent="0.25">
      <c r="B55" s="22"/>
      <c r="C55" s="93"/>
      <c r="D55" s="51"/>
      <c r="E55" s="84"/>
      <c r="F55" s="73"/>
      <c r="G55" s="73"/>
    </row>
    <row r="56" spans="2:7" s="1" customFormat="1" ht="216.75" x14ac:dyDescent="0.25">
      <c r="B56" s="21" t="s">
        <v>161</v>
      </c>
      <c r="C56" s="67" t="s">
        <v>185</v>
      </c>
      <c r="D56" s="94"/>
      <c r="E56" s="95"/>
      <c r="F56" s="94"/>
      <c r="G56" s="94"/>
    </row>
    <row r="57" spans="2:7" s="1" customFormat="1" x14ac:dyDescent="0.25">
      <c r="B57" s="22"/>
      <c r="C57" s="93" t="s">
        <v>186</v>
      </c>
      <c r="D57" s="51">
        <v>78</v>
      </c>
      <c r="E57" s="84" t="s">
        <v>12</v>
      </c>
      <c r="F57" s="73">
        <v>1900</v>
      </c>
      <c r="G57" s="73">
        <f t="shared" ref="G57" si="14">D57*F57</f>
        <v>148200</v>
      </c>
    </row>
    <row r="58" spans="2:7" s="1" customFormat="1" x14ac:dyDescent="0.25">
      <c r="B58" s="22"/>
      <c r="C58" s="93"/>
      <c r="D58" s="51"/>
      <c r="E58" s="84"/>
      <c r="F58" s="73"/>
      <c r="G58" s="73"/>
    </row>
    <row r="59" spans="2:7" s="1" customFormat="1" ht="229.5" x14ac:dyDescent="0.25">
      <c r="B59" s="21" t="s">
        <v>162</v>
      </c>
      <c r="C59" s="67" t="s">
        <v>187</v>
      </c>
      <c r="D59" s="94"/>
      <c r="E59" s="95"/>
      <c r="F59" s="94"/>
      <c r="G59" s="94"/>
    </row>
    <row r="60" spans="2:7" s="1" customFormat="1" x14ac:dyDescent="0.25">
      <c r="B60" s="22"/>
      <c r="C60" s="93" t="s">
        <v>188</v>
      </c>
      <c r="D60" s="51">
        <v>14.4</v>
      </c>
      <c r="E60" s="84" t="s">
        <v>12</v>
      </c>
      <c r="F60" s="73">
        <v>1900</v>
      </c>
      <c r="G60" s="73">
        <f t="shared" ref="G60" si="15">D60*F60</f>
        <v>27360</v>
      </c>
    </row>
    <row r="61" spans="2:7" s="1" customFormat="1" x14ac:dyDescent="0.25">
      <c r="B61" s="22"/>
      <c r="C61" s="93"/>
      <c r="D61" s="51"/>
      <c r="E61" s="84"/>
      <c r="F61" s="73"/>
      <c r="G61" s="73"/>
    </row>
    <row r="62" spans="2:7" s="1" customFormat="1" ht="222.75" customHeight="1" x14ac:dyDescent="0.25">
      <c r="B62" s="21" t="s">
        <v>163</v>
      </c>
      <c r="C62" s="67" t="s">
        <v>189</v>
      </c>
      <c r="D62" s="94"/>
      <c r="E62" s="95"/>
      <c r="F62" s="94"/>
      <c r="G62" s="94"/>
    </row>
    <row r="63" spans="2:7" s="1" customFormat="1" x14ac:dyDescent="0.25">
      <c r="B63" s="22"/>
      <c r="C63" s="93" t="s">
        <v>190</v>
      </c>
      <c r="D63" s="51">
        <v>3.57</v>
      </c>
      <c r="E63" s="84" t="s">
        <v>12</v>
      </c>
      <c r="F63" s="73">
        <v>1900</v>
      </c>
      <c r="G63" s="73">
        <f t="shared" ref="G63" si="16">D63*F63</f>
        <v>6783</v>
      </c>
    </row>
    <row r="64" spans="2:7" s="1" customFormat="1" x14ac:dyDescent="0.25">
      <c r="B64" s="22"/>
      <c r="C64" s="126"/>
      <c r="D64" s="73"/>
      <c r="E64" s="84"/>
      <c r="F64" s="73"/>
      <c r="G64" s="73"/>
    </row>
    <row r="65" spans="2:7" s="1" customFormat="1" ht="58.5" customHeight="1" thickBot="1" x14ac:dyDescent="0.3">
      <c r="B65" s="21" t="s">
        <v>164</v>
      </c>
      <c r="C65" s="67" t="s">
        <v>65</v>
      </c>
      <c r="D65" s="165" t="s">
        <v>2</v>
      </c>
      <c r="E65" s="165"/>
      <c r="F65" s="165"/>
      <c r="G65" s="94">
        <f>SUM(G23:G64)*0.02</f>
        <v>18094.080000000002</v>
      </c>
    </row>
    <row r="66" spans="2:7" s="1" customFormat="1" ht="20.100000000000001" customHeight="1" thickBot="1" x14ac:dyDescent="0.3">
      <c r="B66" s="162" t="s">
        <v>63</v>
      </c>
      <c r="C66" s="163"/>
      <c r="D66" s="176">
        <f>SUM(G23:G65)</f>
        <v>922798.07999999996</v>
      </c>
      <c r="E66" s="177"/>
      <c r="F66" s="177"/>
      <c r="G66" s="178"/>
    </row>
    <row r="67" spans="2:7" s="15" customFormat="1" ht="16.5" customHeight="1" thickBot="1" x14ac:dyDescent="0.25">
      <c r="B67" s="17"/>
      <c r="C67" s="42"/>
      <c r="D67" s="52"/>
      <c r="E67" s="96"/>
      <c r="F67" s="52"/>
      <c r="G67" s="52"/>
    </row>
    <row r="68" spans="2:7" s="15" customFormat="1" ht="20.100000000000001" customHeight="1" thickBot="1" x14ac:dyDescent="0.3">
      <c r="B68" s="162" t="s">
        <v>64</v>
      </c>
      <c r="C68" s="164"/>
      <c r="D68" s="164"/>
      <c r="E68" s="164"/>
      <c r="F68" s="164"/>
      <c r="G68" s="163"/>
    </row>
    <row r="69" spans="2:7" ht="20.100000000000001" customHeight="1" x14ac:dyDescent="0.25">
      <c r="B69" s="218" t="s">
        <v>60</v>
      </c>
      <c r="C69" s="218"/>
      <c r="D69" s="219">
        <f>D20</f>
        <v>47616</v>
      </c>
      <c r="E69" s="219"/>
      <c r="F69" s="219"/>
      <c r="G69" s="219"/>
    </row>
    <row r="70" spans="2:7" ht="20.100000000000001" customHeight="1" thickBot="1" x14ac:dyDescent="0.3">
      <c r="B70" s="221" t="s">
        <v>62</v>
      </c>
      <c r="C70" s="221"/>
      <c r="D70" s="222">
        <f>D66</f>
        <v>922798.07999999996</v>
      </c>
      <c r="E70" s="222"/>
      <c r="F70" s="222"/>
      <c r="G70" s="222"/>
    </row>
    <row r="71" spans="2:7" ht="20.100000000000001" customHeight="1" thickBot="1" x14ac:dyDescent="0.3">
      <c r="B71" s="97"/>
      <c r="C71" s="98"/>
      <c r="D71" s="176">
        <f>SUM(D69:G70)</f>
        <v>970414.07999999996</v>
      </c>
      <c r="E71" s="177"/>
      <c r="F71" s="177"/>
      <c r="G71" s="178"/>
    </row>
    <row r="72" spans="2:7" x14ac:dyDescent="0.25">
      <c r="B72" s="8"/>
      <c r="C72" s="31"/>
      <c r="E72" s="12"/>
      <c r="F72" s="48"/>
      <c r="G72" s="61"/>
    </row>
    <row r="73" spans="2:7" x14ac:dyDescent="0.25">
      <c r="B73" s="14" t="s">
        <v>21</v>
      </c>
      <c r="C73" s="99"/>
      <c r="D73" s="57"/>
      <c r="E73" s="100"/>
      <c r="F73" s="57"/>
      <c r="G73" s="62"/>
    </row>
    <row r="74" spans="2:7" x14ac:dyDescent="0.25">
      <c r="B74" s="18" t="s">
        <v>24</v>
      </c>
      <c r="C74" s="99"/>
      <c r="D74" s="206">
        <f>G65</f>
        <v>18094.080000000002</v>
      </c>
      <c r="E74" s="206"/>
      <c r="F74" s="206"/>
      <c r="G74" s="206"/>
    </row>
    <row r="75" spans="2:7" ht="26.25" customHeight="1" x14ac:dyDescent="0.25">
      <c r="B75" s="154" t="s">
        <v>30</v>
      </c>
      <c r="C75" s="220"/>
      <c r="D75" s="58"/>
      <c r="E75" s="101"/>
      <c r="F75" s="58"/>
      <c r="G75" s="48"/>
    </row>
    <row r="76" spans="2:7" x14ac:dyDescent="0.25">
      <c r="B76" s="1"/>
      <c r="C76" s="37"/>
      <c r="E76" s="12"/>
      <c r="F76" s="48"/>
      <c r="G76" s="48"/>
    </row>
    <row r="77" spans="2:7" x14ac:dyDescent="0.25">
      <c r="B77" s="1"/>
      <c r="C77" s="37"/>
      <c r="E77" s="12"/>
      <c r="F77" s="48"/>
      <c r="G77" s="48"/>
    </row>
    <row r="78" spans="2:7" x14ac:dyDescent="0.25">
      <c r="B78" s="1"/>
      <c r="C78" s="31"/>
      <c r="E78" s="12"/>
      <c r="F78" s="48"/>
    </row>
    <row r="79" spans="2:7" x14ac:dyDescent="0.25">
      <c r="B79" s="1"/>
      <c r="C79" s="31"/>
      <c r="E79" s="12"/>
      <c r="F79" s="48"/>
      <c r="G79" s="48"/>
    </row>
    <row r="80" spans="2:7" x14ac:dyDescent="0.25">
      <c r="B80" s="1"/>
      <c r="C80" s="31"/>
      <c r="E80" s="12"/>
      <c r="F80" s="48"/>
      <c r="G80" s="48"/>
    </row>
    <row r="81" spans="2:7" x14ac:dyDescent="0.25">
      <c r="B81" s="1"/>
      <c r="C81" s="37"/>
      <c r="E81" s="12"/>
      <c r="F81" s="48"/>
      <c r="G81" s="48"/>
    </row>
    <row r="82" spans="2:7" x14ac:dyDescent="0.25">
      <c r="B82" s="1"/>
      <c r="C82" s="37"/>
      <c r="E82" s="12"/>
      <c r="F82" s="48"/>
      <c r="G82" s="48"/>
    </row>
    <row r="83" spans="2:7" x14ac:dyDescent="0.25">
      <c r="B83" s="1"/>
      <c r="C83" s="37"/>
      <c r="E83" s="12"/>
      <c r="F83" s="48"/>
      <c r="G83" s="48"/>
    </row>
    <row r="84" spans="2:7" x14ac:dyDescent="0.25">
      <c r="B84" s="1"/>
      <c r="C84" s="37"/>
      <c r="E84" s="12"/>
      <c r="F84" s="48"/>
      <c r="G84" s="48"/>
    </row>
    <row r="85" spans="2:7" x14ac:dyDescent="0.25">
      <c r="B85" s="1"/>
      <c r="C85" s="37"/>
      <c r="E85" s="12"/>
      <c r="F85" s="48"/>
      <c r="G85" s="48"/>
    </row>
    <row r="86" spans="2:7" x14ac:dyDescent="0.25">
      <c r="B86" s="1"/>
      <c r="C86" s="37"/>
      <c r="E86" s="12"/>
      <c r="F86" s="48"/>
      <c r="G86" s="48"/>
    </row>
    <row r="87" spans="2:7" x14ac:dyDescent="0.25">
      <c r="B87" s="1"/>
      <c r="C87" s="37"/>
      <c r="E87" s="12"/>
      <c r="F87" s="48"/>
      <c r="G87" s="48"/>
    </row>
    <row r="88" spans="2:7" x14ac:dyDescent="0.25">
      <c r="B88" s="1"/>
      <c r="C88" s="37"/>
      <c r="E88" s="12"/>
      <c r="F88" s="48"/>
      <c r="G88" s="48"/>
    </row>
    <row r="89" spans="2:7" x14ac:dyDescent="0.25">
      <c r="B89" s="1"/>
      <c r="C89" s="37"/>
      <c r="E89" s="12"/>
      <c r="F89" s="48"/>
      <c r="G89" s="48"/>
    </row>
    <row r="90" spans="2:7" x14ac:dyDescent="0.25">
      <c r="B90" s="1"/>
      <c r="C90" s="37"/>
      <c r="E90" s="12"/>
      <c r="F90" s="48"/>
      <c r="G90" s="48"/>
    </row>
    <row r="91" spans="2:7" x14ac:dyDescent="0.25">
      <c r="B91" s="1"/>
      <c r="C91" s="37"/>
      <c r="E91" s="12"/>
      <c r="F91" s="48"/>
      <c r="G91" s="48"/>
    </row>
    <row r="92" spans="2:7" x14ac:dyDescent="0.25">
      <c r="B92" s="1"/>
      <c r="C92" s="37"/>
      <c r="E92" s="12"/>
      <c r="F92" s="48"/>
      <c r="G92" s="48"/>
    </row>
    <row r="93" spans="2:7" x14ac:dyDescent="0.25">
      <c r="B93" s="1"/>
      <c r="C93" s="37"/>
      <c r="E93" s="12"/>
      <c r="F93" s="48"/>
      <c r="G93" s="48"/>
    </row>
    <row r="94" spans="2:7" x14ac:dyDescent="0.25">
      <c r="B94" s="1"/>
      <c r="C94" s="37"/>
      <c r="E94" s="12"/>
      <c r="F94" s="48"/>
      <c r="G94" s="48"/>
    </row>
    <row r="95" spans="2:7" x14ac:dyDescent="0.25">
      <c r="B95" s="1"/>
      <c r="C95" s="37"/>
      <c r="E95" s="12"/>
      <c r="F95" s="48"/>
      <c r="G95" s="48"/>
    </row>
    <row r="96" spans="2:7" x14ac:dyDescent="0.25">
      <c r="B96" s="1"/>
      <c r="C96" s="37"/>
      <c r="E96" s="12"/>
      <c r="F96" s="48"/>
      <c r="G96" s="48"/>
    </row>
    <row r="97" spans="2:7" x14ac:dyDescent="0.25">
      <c r="B97" s="1"/>
      <c r="C97" s="37"/>
      <c r="E97" s="12"/>
      <c r="F97" s="48"/>
      <c r="G97" s="48"/>
    </row>
    <row r="98" spans="2:7" x14ac:dyDescent="0.25">
      <c r="B98" s="1"/>
      <c r="C98" s="37"/>
      <c r="E98" s="12"/>
      <c r="F98" s="48"/>
      <c r="G98" s="48"/>
    </row>
    <row r="99" spans="2:7" x14ac:dyDescent="0.25">
      <c r="B99" s="1"/>
      <c r="C99" s="37"/>
      <c r="E99" s="12"/>
      <c r="F99" s="48"/>
      <c r="G99" s="48"/>
    </row>
    <row r="100" spans="2:7" x14ac:dyDescent="0.25">
      <c r="B100" s="1"/>
      <c r="C100" s="37"/>
      <c r="E100" s="12"/>
      <c r="F100" s="48"/>
      <c r="G100" s="48"/>
    </row>
    <row r="101" spans="2:7" x14ac:dyDescent="0.25">
      <c r="B101" s="1"/>
      <c r="C101" s="37"/>
      <c r="E101" s="12"/>
      <c r="F101" s="48"/>
      <c r="G101" s="48"/>
    </row>
    <row r="102" spans="2:7" x14ac:dyDescent="0.25">
      <c r="B102" s="1"/>
      <c r="C102" s="37"/>
      <c r="E102" s="12"/>
      <c r="F102" s="48"/>
      <c r="G102" s="48"/>
    </row>
    <row r="103" spans="2:7" x14ac:dyDescent="0.25">
      <c r="B103" s="1"/>
      <c r="C103" s="37"/>
      <c r="E103" s="12"/>
      <c r="F103" s="48"/>
      <c r="G103" s="48"/>
    </row>
    <row r="104" spans="2:7" x14ac:dyDescent="0.25">
      <c r="B104" s="1"/>
      <c r="C104" s="37"/>
      <c r="E104" s="12"/>
      <c r="F104" s="48"/>
      <c r="G104" s="48"/>
    </row>
    <row r="105" spans="2:7" x14ac:dyDescent="0.25">
      <c r="B105" s="1"/>
      <c r="C105" s="37"/>
      <c r="E105" s="12"/>
      <c r="F105" s="48"/>
      <c r="G105" s="48"/>
    </row>
    <row r="106" spans="2:7" x14ac:dyDescent="0.25">
      <c r="B106" s="1"/>
      <c r="C106" s="37"/>
      <c r="E106" s="12"/>
      <c r="F106" s="48"/>
      <c r="G106" s="48"/>
    </row>
    <row r="107" spans="2:7" x14ac:dyDescent="0.25">
      <c r="B107" s="1"/>
      <c r="C107" s="37"/>
      <c r="E107" s="12"/>
      <c r="F107" s="48"/>
      <c r="G107" s="48"/>
    </row>
    <row r="108" spans="2:7" x14ac:dyDescent="0.25">
      <c r="B108" s="1"/>
      <c r="C108" s="37"/>
      <c r="E108" s="12"/>
      <c r="F108" s="48"/>
      <c r="G108" s="48"/>
    </row>
    <row r="109" spans="2:7" x14ac:dyDescent="0.25">
      <c r="B109" s="1"/>
      <c r="C109" s="37"/>
      <c r="E109" s="12"/>
      <c r="F109" s="48"/>
      <c r="G109" s="48"/>
    </row>
    <row r="110" spans="2:7" x14ac:dyDescent="0.25">
      <c r="B110" s="1"/>
      <c r="C110" s="37"/>
      <c r="E110" s="12"/>
      <c r="F110" s="48"/>
      <c r="G110" s="48"/>
    </row>
    <row r="111" spans="2:7" x14ac:dyDescent="0.25">
      <c r="B111" s="1"/>
      <c r="C111" s="37"/>
      <c r="E111" s="12"/>
      <c r="F111" s="48"/>
      <c r="G111" s="48"/>
    </row>
    <row r="112" spans="2:7" x14ac:dyDescent="0.25">
      <c r="B112" s="1"/>
      <c r="C112" s="37"/>
      <c r="E112" s="12"/>
      <c r="F112" s="48"/>
      <c r="G112" s="48"/>
    </row>
    <row r="113" spans="2:7" x14ac:dyDescent="0.25">
      <c r="B113" s="1"/>
      <c r="C113" s="37"/>
      <c r="E113" s="12"/>
      <c r="F113" s="48"/>
      <c r="G113" s="48"/>
    </row>
    <row r="114" spans="2:7" x14ac:dyDescent="0.25">
      <c r="B114" s="1"/>
      <c r="C114" s="37"/>
      <c r="E114" s="12"/>
      <c r="F114" s="48"/>
      <c r="G114" s="48"/>
    </row>
    <row r="115" spans="2:7" x14ac:dyDescent="0.25">
      <c r="B115" s="1"/>
      <c r="C115" s="37"/>
      <c r="E115" s="12"/>
      <c r="F115" s="48"/>
      <c r="G115" s="48"/>
    </row>
    <row r="116" spans="2:7" x14ac:dyDescent="0.25">
      <c r="B116" s="1"/>
      <c r="C116" s="37"/>
      <c r="E116" s="12"/>
      <c r="F116" s="48"/>
      <c r="G116" s="48"/>
    </row>
    <row r="117" spans="2:7" x14ac:dyDescent="0.25">
      <c r="B117" s="1"/>
      <c r="C117" s="37"/>
      <c r="E117" s="12"/>
      <c r="F117" s="48"/>
      <c r="G117" s="48"/>
    </row>
    <row r="118" spans="2:7" x14ac:dyDescent="0.25">
      <c r="B118" s="1"/>
      <c r="C118" s="37"/>
      <c r="E118" s="12"/>
      <c r="F118" s="48"/>
      <c r="G118" s="48"/>
    </row>
    <row r="119" spans="2:7" x14ac:dyDescent="0.25">
      <c r="B119" s="1"/>
      <c r="C119" s="37"/>
      <c r="E119" s="12"/>
      <c r="F119" s="48"/>
      <c r="G119" s="48"/>
    </row>
    <row r="120" spans="2:7" x14ac:dyDescent="0.25">
      <c r="B120" s="1"/>
      <c r="C120" s="37"/>
      <c r="E120" s="12"/>
      <c r="F120" s="48"/>
      <c r="G120" s="48"/>
    </row>
    <row r="121" spans="2:7" x14ac:dyDescent="0.25">
      <c r="B121" s="1"/>
      <c r="C121" s="37"/>
      <c r="E121" s="12"/>
      <c r="F121" s="48"/>
      <c r="G121" s="48"/>
    </row>
    <row r="122" spans="2:7" x14ac:dyDescent="0.25">
      <c r="B122" s="1"/>
      <c r="C122" s="37"/>
      <c r="E122" s="12"/>
      <c r="F122" s="48"/>
      <c r="G122" s="48"/>
    </row>
    <row r="123" spans="2:7" x14ac:dyDescent="0.25">
      <c r="B123" s="1"/>
      <c r="C123" s="37"/>
      <c r="E123" s="12"/>
      <c r="F123" s="48"/>
      <c r="G123" s="48"/>
    </row>
    <row r="124" spans="2:7" x14ac:dyDescent="0.25">
      <c r="B124" s="1"/>
      <c r="C124" s="37"/>
      <c r="E124" s="12"/>
      <c r="F124" s="48"/>
      <c r="G124" s="48"/>
    </row>
    <row r="125" spans="2:7" x14ac:dyDescent="0.25">
      <c r="B125" s="1"/>
      <c r="C125" s="37"/>
      <c r="E125" s="12"/>
      <c r="F125" s="48"/>
      <c r="G125" s="48"/>
    </row>
    <row r="126" spans="2:7" x14ac:dyDescent="0.25">
      <c r="B126" s="1"/>
      <c r="C126" s="37"/>
      <c r="E126" s="12"/>
      <c r="F126" s="48"/>
      <c r="G126" s="48"/>
    </row>
    <row r="127" spans="2:7" x14ac:dyDescent="0.25">
      <c r="B127" s="1"/>
      <c r="C127" s="37"/>
      <c r="E127" s="12"/>
      <c r="F127" s="48"/>
      <c r="G127" s="48"/>
    </row>
    <row r="128" spans="2:7" x14ac:dyDescent="0.25">
      <c r="B128" s="1"/>
      <c r="C128" s="37"/>
      <c r="E128" s="12"/>
      <c r="F128" s="48"/>
      <c r="G128" s="48"/>
    </row>
    <row r="129" spans="2:7" x14ac:dyDescent="0.25">
      <c r="B129" s="1"/>
      <c r="C129" s="37"/>
      <c r="E129" s="12"/>
      <c r="F129" s="48"/>
      <c r="G129" s="48"/>
    </row>
    <row r="130" spans="2:7" x14ac:dyDescent="0.25">
      <c r="B130" s="1"/>
      <c r="C130" s="37"/>
      <c r="E130" s="12"/>
      <c r="F130" s="48"/>
      <c r="G130" s="48"/>
    </row>
    <row r="131" spans="2:7" x14ac:dyDescent="0.25">
      <c r="B131" s="1"/>
      <c r="C131" s="37"/>
      <c r="E131" s="12"/>
      <c r="F131" s="48"/>
      <c r="G131" s="48"/>
    </row>
    <row r="132" spans="2:7" x14ac:dyDescent="0.25">
      <c r="B132" s="1"/>
      <c r="C132" s="37"/>
      <c r="E132" s="12"/>
      <c r="F132" s="48"/>
      <c r="G132" s="48"/>
    </row>
    <row r="133" spans="2:7" x14ac:dyDescent="0.25">
      <c r="B133" s="1"/>
      <c r="C133" s="37"/>
      <c r="E133" s="12"/>
      <c r="F133" s="48"/>
      <c r="G133" s="48"/>
    </row>
    <row r="134" spans="2:7" x14ac:dyDescent="0.25">
      <c r="B134" s="1"/>
      <c r="C134" s="37"/>
      <c r="E134" s="12"/>
      <c r="F134" s="48"/>
      <c r="G134" s="48"/>
    </row>
    <row r="135" spans="2:7" x14ac:dyDescent="0.25">
      <c r="B135" s="1"/>
      <c r="C135" s="37"/>
      <c r="E135" s="12"/>
      <c r="F135" s="48"/>
      <c r="G135" s="48"/>
    </row>
    <row r="136" spans="2:7" x14ac:dyDescent="0.25">
      <c r="B136" s="1"/>
      <c r="C136" s="37"/>
      <c r="E136" s="12"/>
      <c r="F136" s="48"/>
      <c r="G136" s="48"/>
    </row>
    <row r="137" spans="2:7" x14ac:dyDescent="0.25">
      <c r="B137" s="1"/>
      <c r="C137" s="37"/>
      <c r="E137" s="12"/>
      <c r="F137" s="48"/>
      <c r="G137" s="48"/>
    </row>
    <row r="138" spans="2:7" x14ac:dyDescent="0.25">
      <c r="B138" s="1"/>
      <c r="C138" s="37"/>
      <c r="E138" s="12"/>
      <c r="F138" s="48"/>
      <c r="G138" s="48"/>
    </row>
    <row r="139" spans="2:7" x14ac:dyDescent="0.25">
      <c r="B139" s="1"/>
      <c r="C139" s="37"/>
      <c r="E139" s="12"/>
      <c r="F139" s="48"/>
      <c r="G139" s="48"/>
    </row>
    <row r="140" spans="2:7" x14ac:dyDescent="0.25">
      <c r="C140" s="37"/>
      <c r="E140" s="12"/>
      <c r="F140" s="48"/>
      <c r="G140" s="48"/>
    </row>
    <row r="141" spans="2:7" x14ac:dyDescent="0.25">
      <c r="C141" s="37"/>
      <c r="E141" s="12"/>
      <c r="F141" s="48"/>
      <c r="G141" s="48"/>
    </row>
    <row r="142" spans="2:7" x14ac:dyDescent="0.25">
      <c r="C142" s="37"/>
      <c r="E142" s="12"/>
      <c r="F142" s="48"/>
      <c r="G142" s="48"/>
    </row>
    <row r="143" spans="2:7" x14ac:dyDescent="0.25">
      <c r="C143" s="37"/>
      <c r="E143" s="12"/>
      <c r="F143" s="48"/>
      <c r="G143" s="48"/>
    </row>
    <row r="144" spans="2:7" x14ac:dyDescent="0.25">
      <c r="C144" s="37"/>
      <c r="E144" s="12"/>
      <c r="F144" s="48"/>
      <c r="G144" s="48"/>
    </row>
    <row r="145" spans="3:7" x14ac:dyDescent="0.25">
      <c r="C145" s="37"/>
      <c r="E145" s="12"/>
      <c r="F145" s="48"/>
      <c r="G145" s="48"/>
    </row>
    <row r="146" spans="3:7" x14ac:dyDescent="0.25">
      <c r="C146" s="37"/>
      <c r="E146" s="12"/>
      <c r="F146" s="48"/>
      <c r="G146" s="48"/>
    </row>
    <row r="147" spans="3:7" x14ac:dyDescent="0.25">
      <c r="C147" s="37"/>
    </row>
    <row r="148" spans="3:7" x14ac:dyDescent="0.25">
      <c r="C148" s="37"/>
    </row>
  </sheetData>
  <mergeCells count="16">
    <mergeCell ref="B75:C75"/>
    <mergeCell ref="D71:G71"/>
    <mergeCell ref="D74:G74"/>
    <mergeCell ref="B70:C70"/>
    <mergeCell ref="D70:G70"/>
    <mergeCell ref="B1:C2"/>
    <mergeCell ref="B3:G3"/>
    <mergeCell ref="B20:C20"/>
    <mergeCell ref="D20:G20"/>
    <mergeCell ref="B22:G22"/>
    <mergeCell ref="D65:F65"/>
    <mergeCell ref="B66:C66"/>
    <mergeCell ref="D66:G66"/>
    <mergeCell ref="B68:G68"/>
    <mergeCell ref="B69:C69"/>
    <mergeCell ref="D69:G69"/>
  </mergeCells>
  <pageMargins left="1.3779527559055118" right="0.59055118110236227" top="0.98425196850393704" bottom="0.78740157480314965" header="0.23622047244094491" footer="0.23622047244094491"/>
  <pageSetup paperSize="9" scale="97" fitToHeight="0" orientation="portrait" verticalDpi="4294967292" r:id="rId1"/>
  <headerFooter>
    <oddHeader>&amp;L&amp;"Calibri,Regular"&amp;18TROŠKOVNIK&amp;C&amp;"Calibri,Regular"&amp;18RADNA VERZIJA&amp;R&amp;"-,Regular"&amp;9
Galovićeva 12, Zagreb
Zagreb, studeni, 2015.</oddHeader>
    <oddFooter>&amp;C&amp;"Calibri,Regular"&amp;9•  KOMPLETNA RJEŠENJA ZA ENERGETSKU UČINKOVITOST  •
RITEH d.o.o., Fiorello La Guardia 25, 51000 Rijeka
T: +385 51 629005, F: +385 51 629046,  info@riteh.eu,  www.riteh.eu&amp;R&amp;"Calibri,Regular"&amp;9&amp;P</oddFooter>
  </headerFooter>
  <rowBreaks count="2" manualBreakCount="2">
    <brk id="56" min="1" max="6" man="1"/>
    <brk id="66" min="1"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90"/>
  <sheetViews>
    <sheetView showRuler="0" view="pageBreakPreview" zoomScale="115" zoomScaleNormal="100" zoomScaleSheetLayoutView="115" zoomScalePageLayoutView="125" workbookViewId="0">
      <selection activeCell="H4" sqref="H4"/>
    </sheetView>
  </sheetViews>
  <sheetFormatPr defaultColWidth="11.42578125" defaultRowHeight="15.75" x14ac:dyDescent="0.25"/>
  <cols>
    <col min="1" max="2" width="5.7109375" style="2" customWidth="1"/>
    <col min="3" max="3" width="50.7109375" style="2" customWidth="1"/>
    <col min="4" max="4" width="8.7109375" style="11" customWidth="1"/>
    <col min="5" max="5" width="8.7109375" style="13" customWidth="1"/>
    <col min="6" max="7" width="8.7109375" style="9" customWidth="1"/>
    <col min="8" max="8" width="19.28515625" style="2" customWidth="1"/>
    <col min="9" max="16384" width="11.42578125" style="2"/>
  </cols>
  <sheetData>
    <row r="1" spans="2:8" s="9" customFormat="1" ht="30" customHeight="1" thickBot="1" x14ac:dyDescent="0.3">
      <c r="B1" s="239" t="s">
        <v>23</v>
      </c>
      <c r="C1" s="240"/>
      <c r="D1" s="240"/>
      <c r="E1" s="240"/>
      <c r="F1" s="240"/>
      <c r="G1" s="241"/>
    </row>
    <row r="2" spans="2:8" s="9" customFormat="1" ht="30" customHeight="1" thickBot="1" x14ac:dyDescent="0.3">
      <c r="B2" s="248" t="s">
        <v>10</v>
      </c>
      <c r="C2" s="249"/>
      <c r="D2" s="242">
        <f>Procelja!D122</f>
        <v>1782506.4620000001</v>
      </c>
      <c r="E2" s="243"/>
      <c r="F2" s="243"/>
      <c r="G2" s="244"/>
      <c r="H2" s="146">
        <f>D2*1.25</f>
        <v>2228133.0775000001</v>
      </c>
    </row>
    <row r="3" spans="2:8" s="9" customFormat="1" ht="30" customHeight="1" thickBot="1" x14ac:dyDescent="0.3">
      <c r="B3" s="226" t="s">
        <v>45</v>
      </c>
      <c r="C3" s="227"/>
      <c r="D3" s="223">
        <f>'Ravni krov'!D86</f>
        <v>230077.486</v>
      </c>
      <c r="E3" s="224"/>
      <c r="F3" s="224"/>
      <c r="G3" s="225"/>
      <c r="H3" s="146">
        <f>D3*1.25</f>
        <v>287596.85749999998</v>
      </c>
    </row>
    <row r="4" spans="2:8" s="9" customFormat="1" ht="30" customHeight="1" x14ac:dyDescent="0.25">
      <c r="B4" s="226" t="s">
        <v>59</v>
      </c>
      <c r="C4" s="227"/>
      <c r="D4" s="223">
        <f>Stolarija!D71</f>
        <v>970414.07999999996</v>
      </c>
      <c r="E4" s="224"/>
      <c r="F4" s="224"/>
      <c r="G4" s="225"/>
      <c r="H4" s="146">
        <f>H2+H3+Stolarija!G36</f>
        <v>2740689.9350000001</v>
      </c>
    </row>
    <row r="5" spans="2:8" s="9" customFormat="1" ht="30" customHeight="1" x14ac:dyDescent="0.25">
      <c r="B5" s="233" t="s">
        <v>17</v>
      </c>
      <c r="C5" s="234"/>
      <c r="D5" s="236">
        <f>SUM(D2:G4)</f>
        <v>2982998.0279999999</v>
      </c>
      <c r="E5" s="237"/>
      <c r="F5" s="237"/>
      <c r="G5" s="238"/>
    </row>
    <row r="6" spans="2:8" s="9" customFormat="1" ht="30" customHeight="1" x14ac:dyDescent="0.25">
      <c r="B6" s="233" t="s">
        <v>191</v>
      </c>
      <c r="C6" s="234"/>
      <c r="D6" s="236">
        <f>D5*0.025</f>
        <v>74574.950700000001</v>
      </c>
      <c r="E6" s="237"/>
      <c r="F6" s="237"/>
      <c r="G6" s="238"/>
    </row>
    <row r="7" spans="2:8" s="9" customFormat="1" ht="30" customHeight="1" thickBot="1" x14ac:dyDescent="0.3">
      <c r="B7" s="231" t="s">
        <v>17</v>
      </c>
      <c r="C7" s="232"/>
      <c r="D7" s="245">
        <f>SUM(D5:G6)</f>
        <v>3057572.9786999999</v>
      </c>
      <c r="E7" s="246"/>
      <c r="F7" s="246"/>
      <c r="G7" s="247"/>
    </row>
    <row r="8" spans="2:8" s="9" customFormat="1" ht="30" customHeight="1" x14ac:dyDescent="0.25">
      <c r="B8" s="233" t="s">
        <v>19</v>
      </c>
      <c r="C8" s="234"/>
      <c r="D8" s="236">
        <f>D7*25/100</f>
        <v>764393.24467499997</v>
      </c>
      <c r="E8" s="237"/>
      <c r="F8" s="237"/>
      <c r="G8" s="238"/>
    </row>
    <row r="9" spans="2:8" s="9" customFormat="1" ht="30" customHeight="1" thickBot="1" x14ac:dyDescent="0.3">
      <c r="B9" s="231" t="s">
        <v>29</v>
      </c>
      <c r="C9" s="232"/>
      <c r="D9" s="245">
        <f>SUM(D7+D8)</f>
        <v>3821966.2233750001</v>
      </c>
      <c r="E9" s="246"/>
      <c r="F9" s="246"/>
      <c r="G9" s="247"/>
    </row>
    <row r="10" spans="2:8" s="9" customFormat="1" ht="16.5" customHeight="1" x14ac:dyDescent="0.25">
      <c r="B10" s="228"/>
      <c r="C10" s="228"/>
      <c r="D10" s="229"/>
      <c r="E10" s="229"/>
      <c r="F10" s="229"/>
      <c r="G10" s="229"/>
    </row>
    <row r="11" spans="2:8" s="15" customFormat="1" ht="16.5" customHeight="1" x14ac:dyDescent="0.25">
      <c r="B11" s="14" t="s">
        <v>21</v>
      </c>
      <c r="D11" s="230"/>
      <c r="E11" s="230"/>
      <c r="F11" s="230"/>
      <c r="G11" s="230"/>
    </row>
    <row r="12" spans="2:8" s="15" customFormat="1" ht="16.5" customHeight="1" x14ac:dyDescent="0.25">
      <c r="B12" s="18" t="s">
        <v>22</v>
      </c>
      <c r="D12" s="206">
        <f>Procelja!D125+'Ravni krov'!D89+Stolarija!D74</f>
        <v>58030.328000000009</v>
      </c>
      <c r="E12" s="206"/>
      <c r="F12" s="206"/>
      <c r="G12" s="206"/>
    </row>
    <row r="13" spans="2:8" s="15" customFormat="1" ht="28.5" customHeight="1" x14ac:dyDescent="0.25">
      <c r="B13" s="154" t="s">
        <v>30</v>
      </c>
      <c r="C13" s="220"/>
      <c r="D13" s="235"/>
      <c r="E13" s="235"/>
      <c r="F13" s="235"/>
      <c r="G13" s="235"/>
    </row>
    <row r="14" spans="2:8" x14ac:dyDescent="0.25">
      <c r="B14" s="1"/>
      <c r="D14" s="2"/>
      <c r="E14" s="2"/>
      <c r="F14" s="2"/>
      <c r="G14" s="2"/>
    </row>
    <row r="15" spans="2:8" x14ac:dyDescent="0.25">
      <c r="B15" s="1"/>
      <c r="D15" s="10"/>
      <c r="E15" s="12"/>
      <c r="F15" s="8"/>
      <c r="G15" s="8"/>
    </row>
    <row r="16" spans="2:8" x14ac:dyDescent="0.25">
      <c r="B16" s="1"/>
      <c r="C16" s="1"/>
      <c r="D16" s="10"/>
      <c r="E16" s="12"/>
      <c r="F16" s="8"/>
      <c r="G16" s="8"/>
    </row>
    <row r="17" spans="2:7" x14ac:dyDescent="0.25">
      <c r="B17" s="1"/>
      <c r="C17" s="1"/>
      <c r="D17" s="10"/>
      <c r="E17" s="12"/>
      <c r="F17" s="8"/>
      <c r="G17" s="8"/>
    </row>
    <row r="18" spans="2:7" x14ac:dyDescent="0.25">
      <c r="B18" s="1"/>
      <c r="C18" s="1"/>
      <c r="D18" s="10"/>
      <c r="E18" s="12"/>
      <c r="F18" s="8"/>
      <c r="G18" s="8"/>
    </row>
    <row r="19" spans="2:7" x14ac:dyDescent="0.25">
      <c r="B19" s="1"/>
      <c r="C19" s="1"/>
      <c r="D19" s="10"/>
      <c r="E19" s="12"/>
      <c r="F19" s="8"/>
      <c r="G19" s="8"/>
    </row>
    <row r="20" spans="2:7" x14ac:dyDescent="0.25">
      <c r="B20" s="1"/>
      <c r="C20" s="1"/>
      <c r="D20" s="10"/>
      <c r="E20" s="12"/>
      <c r="F20" s="8"/>
      <c r="G20" s="8"/>
    </row>
    <row r="21" spans="2:7" x14ac:dyDescent="0.25">
      <c r="B21" s="1"/>
      <c r="C21" s="1"/>
      <c r="D21" s="10"/>
      <c r="E21" s="12"/>
      <c r="F21" s="8"/>
      <c r="G21" s="8"/>
    </row>
    <row r="22" spans="2:7" x14ac:dyDescent="0.25">
      <c r="B22" s="1"/>
      <c r="C22" s="1"/>
      <c r="D22" s="10"/>
      <c r="E22" s="12"/>
      <c r="F22" s="8"/>
      <c r="G22" s="8"/>
    </row>
    <row r="23" spans="2:7" x14ac:dyDescent="0.25">
      <c r="B23" s="1"/>
      <c r="C23" s="1"/>
      <c r="D23" s="10"/>
      <c r="E23" s="12"/>
      <c r="F23" s="8"/>
      <c r="G23" s="8"/>
    </row>
    <row r="24" spans="2:7" x14ac:dyDescent="0.25">
      <c r="B24" s="1"/>
      <c r="C24" s="1"/>
      <c r="D24" s="10"/>
      <c r="E24" s="12"/>
      <c r="F24" s="8"/>
      <c r="G24" s="8"/>
    </row>
    <row r="25" spans="2:7" x14ac:dyDescent="0.25">
      <c r="B25" s="1"/>
      <c r="C25" s="1"/>
      <c r="D25" s="10"/>
      <c r="E25" s="12"/>
      <c r="F25" s="8"/>
      <c r="G25" s="8"/>
    </row>
    <row r="26" spans="2:7" x14ac:dyDescent="0.25">
      <c r="B26" s="1"/>
      <c r="C26" s="1"/>
      <c r="D26" s="10"/>
      <c r="E26" s="12"/>
      <c r="F26" s="8"/>
      <c r="G26" s="8"/>
    </row>
    <row r="27" spans="2:7" x14ac:dyDescent="0.25">
      <c r="B27" s="1"/>
      <c r="C27" s="1"/>
      <c r="D27" s="10"/>
      <c r="E27" s="12"/>
      <c r="F27" s="8"/>
      <c r="G27" s="8"/>
    </row>
    <row r="28" spans="2:7" x14ac:dyDescent="0.25">
      <c r="B28" s="1"/>
      <c r="C28" s="1"/>
      <c r="D28" s="10"/>
      <c r="E28" s="12"/>
      <c r="F28" s="8"/>
      <c r="G28" s="8"/>
    </row>
    <row r="29" spans="2:7" x14ac:dyDescent="0.25">
      <c r="B29" s="1"/>
      <c r="C29" s="1"/>
      <c r="D29" s="10"/>
      <c r="E29" s="12"/>
      <c r="F29" s="8"/>
      <c r="G29" s="8"/>
    </row>
    <row r="30" spans="2:7" x14ac:dyDescent="0.25">
      <c r="B30" s="1"/>
      <c r="C30" s="1"/>
      <c r="D30" s="10"/>
      <c r="E30" s="12"/>
      <c r="F30" s="8"/>
      <c r="G30" s="8"/>
    </row>
    <row r="31" spans="2:7" x14ac:dyDescent="0.25">
      <c r="B31" s="1"/>
      <c r="C31" s="1"/>
      <c r="D31" s="10"/>
      <c r="E31" s="12"/>
      <c r="F31" s="8"/>
      <c r="G31" s="8"/>
    </row>
    <row r="32" spans="2:7" x14ac:dyDescent="0.25">
      <c r="B32" s="1"/>
      <c r="C32" s="1"/>
      <c r="D32" s="10"/>
      <c r="E32" s="12"/>
      <c r="F32" s="8"/>
      <c r="G32" s="8"/>
    </row>
    <row r="33" spans="2:7" x14ac:dyDescent="0.25">
      <c r="B33" s="1"/>
      <c r="C33" s="1"/>
      <c r="D33" s="10"/>
      <c r="E33" s="12"/>
      <c r="F33" s="8"/>
      <c r="G33" s="8"/>
    </row>
    <row r="34" spans="2:7" x14ac:dyDescent="0.25">
      <c r="B34" s="1"/>
      <c r="C34" s="1"/>
      <c r="D34" s="10"/>
      <c r="E34" s="12"/>
      <c r="F34" s="8"/>
      <c r="G34" s="8"/>
    </row>
    <row r="35" spans="2:7" x14ac:dyDescent="0.25">
      <c r="B35" s="1"/>
      <c r="C35" s="1"/>
      <c r="D35" s="10"/>
      <c r="E35" s="12"/>
      <c r="F35" s="8"/>
      <c r="G35" s="8"/>
    </row>
    <row r="36" spans="2:7" x14ac:dyDescent="0.25">
      <c r="B36" s="1"/>
      <c r="C36" s="1"/>
      <c r="D36" s="10"/>
      <c r="E36" s="12"/>
      <c r="F36" s="8"/>
      <c r="G36" s="8"/>
    </row>
    <row r="37" spans="2:7" x14ac:dyDescent="0.25">
      <c r="B37" s="1"/>
      <c r="C37" s="1"/>
      <c r="D37" s="10"/>
      <c r="E37" s="12"/>
      <c r="F37" s="8"/>
      <c r="G37" s="8"/>
    </row>
    <row r="38" spans="2:7" x14ac:dyDescent="0.25">
      <c r="B38" s="1"/>
      <c r="C38" s="1"/>
      <c r="D38" s="10"/>
      <c r="E38" s="12"/>
      <c r="F38" s="8"/>
      <c r="G38" s="8"/>
    </row>
    <row r="39" spans="2:7" x14ac:dyDescent="0.25">
      <c r="B39" s="1"/>
      <c r="C39" s="1"/>
      <c r="D39" s="10"/>
      <c r="E39" s="12"/>
      <c r="F39" s="8"/>
      <c r="G39" s="8"/>
    </row>
    <row r="40" spans="2:7" x14ac:dyDescent="0.25">
      <c r="B40" s="1"/>
      <c r="C40" s="1"/>
      <c r="D40" s="10"/>
      <c r="E40" s="12"/>
      <c r="F40" s="8"/>
      <c r="G40" s="8"/>
    </row>
    <row r="41" spans="2:7" x14ac:dyDescent="0.25">
      <c r="B41" s="1"/>
      <c r="C41" s="1"/>
      <c r="D41" s="10"/>
      <c r="E41" s="12"/>
      <c r="F41" s="8"/>
      <c r="G41" s="8"/>
    </row>
    <row r="42" spans="2:7" x14ac:dyDescent="0.25">
      <c r="B42" s="1"/>
      <c r="C42" s="1"/>
      <c r="D42" s="10"/>
      <c r="E42" s="12"/>
      <c r="F42" s="8"/>
      <c r="G42" s="8"/>
    </row>
    <row r="43" spans="2:7" x14ac:dyDescent="0.25">
      <c r="B43" s="1"/>
      <c r="C43" s="1"/>
      <c r="D43" s="10"/>
      <c r="E43" s="12"/>
      <c r="F43" s="8"/>
      <c r="G43" s="8"/>
    </row>
    <row r="44" spans="2:7" x14ac:dyDescent="0.25">
      <c r="B44" s="1"/>
      <c r="C44" s="1"/>
      <c r="D44" s="10"/>
      <c r="E44" s="12"/>
      <c r="F44" s="8"/>
      <c r="G44" s="8"/>
    </row>
    <row r="45" spans="2:7" x14ac:dyDescent="0.25">
      <c r="B45" s="1"/>
      <c r="C45" s="1"/>
      <c r="D45" s="10"/>
      <c r="E45" s="12"/>
      <c r="F45" s="8"/>
      <c r="G45" s="8"/>
    </row>
    <row r="46" spans="2:7" x14ac:dyDescent="0.25">
      <c r="B46" s="1"/>
      <c r="C46" s="1"/>
      <c r="D46" s="10"/>
      <c r="E46" s="12"/>
      <c r="F46" s="8"/>
      <c r="G46" s="8"/>
    </row>
    <row r="47" spans="2:7" x14ac:dyDescent="0.25">
      <c r="B47" s="1"/>
      <c r="C47" s="1"/>
      <c r="D47" s="10"/>
      <c r="E47" s="12"/>
      <c r="F47" s="8"/>
      <c r="G47" s="8"/>
    </row>
    <row r="48" spans="2:7" x14ac:dyDescent="0.25">
      <c r="B48" s="1"/>
      <c r="C48" s="1"/>
      <c r="D48" s="10"/>
      <c r="E48" s="12"/>
      <c r="F48" s="8"/>
      <c r="G48" s="8"/>
    </row>
    <row r="49" spans="2:7" x14ac:dyDescent="0.25">
      <c r="B49" s="1"/>
      <c r="C49" s="1"/>
      <c r="D49" s="10"/>
      <c r="E49" s="12"/>
      <c r="F49" s="8"/>
      <c r="G49" s="8"/>
    </row>
    <row r="50" spans="2:7" x14ac:dyDescent="0.25">
      <c r="B50" s="1"/>
      <c r="C50" s="1"/>
      <c r="D50" s="10"/>
      <c r="E50" s="12"/>
      <c r="F50" s="8"/>
      <c r="G50" s="8"/>
    </row>
    <row r="51" spans="2:7" x14ac:dyDescent="0.25">
      <c r="B51" s="1"/>
      <c r="C51" s="1"/>
      <c r="D51" s="10"/>
      <c r="E51" s="12"/>
      <c r="F51" s="8"/>
      <c r="G51" s="8"/>
    </row>
    <row r="52" spans="2:7" x14ac:dyDescent="0.25">
      <c r="B52" s="1"/>
      <c r="C52" s="1"/>
      <c r="D52" s="10"/>
      <c r="E52" s="12"/>
      <c r="F52" s="8"/>
      <c r="G52" s="8"/>
    </row>
    <row r="53" spans="2:7" x14ac:dyDescent="0.25">
      <c r="B53" s="1"/>
      <c r="C53" s="1"/>
      <c r="D53" s="10"/>
      <c r="E53" s="12"/>
      <c r="F53" s="8"/>
      <c r="G53" s="8"/>
    </row>
    <row r="54" spans="2:7" x14ac:dyDescent="0.25">
      <c r="B54" s="1"/>
      <c r="C54" s="1"/>
      <c r="D54" s="10"/>
      <c r="E54" s="12"/>
      <c r="F54" s="8"/>
      <c r="G54" s="8"/>
    </row>
    <row r="55" spans="2:7" x14ac:dyDescent="0.25">
      <c r="B55" s="1"/>
      <c r="C55" s="1"/>
      <c r="D55" s="10"/>
      <c r="E55" s="12"/>
      <c r="F55" s="8"/>
      <c r="G55" s="8"/>
    </row>
    <row r="56" spans="2:7" x14ac:dyDescent="0.25">
      <c r="B56" s="1"/>
      <c r="C56" s="1"/>
      <c r="D56" s="10"/>
      <c r="E56" s="12"/>
      <c r="F56" s="8"/>
      <c r="G56" s="8"/>
    </row>
    <row r="57" spans="2:7" x14ac:dyDescent="0.25">
      <c r="B57" s="1"/>
      <c r="C57" s="1"/>
      <c r="D57" s="10"/>
      <c r="E57" s="12"/>
      <c r="F57" s="8"/>
      <c r="G57" s="8"/>
    </row>
    <row r="58" spans="2:7" x14ac:dyDescent="0.25">
      <c r="B58" s="1"/>
      <c r="C58" s="1"/>
      <c r="D58" s="10"/>
      <c r="E58" s="12"/>
      <c r="F58" s="8"/>
      <c r="G58" s="8"/>
    </row>
    <row r="59" spans="2:7" x14ac:dyDescent="0.25">
      <c r="B59" s="1"/>
      <c r="C59" s="1"/>
      <c r="D59" s="10"/>
      <c r="E59" s="12"/>
      <c r="F59" s="8"/>
      <c r="G59" s="8"/>
    </row>
    <row r="60" spans="2:7" x14ac:dyDescent="0.25">
      <c r="B60" s="1"/>
      <c r="C60" s="1"/>
      <c r="D60" s="10"/>
      <c r="E60" s="12"/>
      <c r="F60" s="8"/>
      <c r="G60" s="8"/>
    </row>
    <row r="61" spans="2:7" x14ac:dyDescent="0.25">
      <c r="B61" s="1"/>
      <c r="C61" s="1"/>
      <c r="D61" s="10"/>
      <c r="E61" s="12"/>
      <c r="F61" s="8"/>
      <c r="G61" s="8"/>
    </row>
    <row r="62" spans="2:7" x14ac:dyDescent="0.25">
      <c r="B62" s="1"/>
      <c r="C62" s="1"/>
      <c r="D62" s="10"/>
      <c r="E62" s="12"/>
      <c r="F62" s="8"/>
      <c r="G62" s="8"/>
    </row>
    <row r="63" spans="2:7" x14ac:dyDescent="0.25">
      <c r="B63" s="1"/>
      <c r="C63" s="1"/>
      <c r="D63" s="10"/>
      <c r="E63" s="12"/>
      <c r="F63" s="8"/>
      <c r="G63" s="8"/>
    </row>
    <row r="64" spans="2:7" x14ac:dyDescent="0.25">
      <c r="B64" s="1"/>
      <c r="C64" s="1"/>
      <c r="D64" s="10"/>
      <c r="E64" s="12"/>
      <c r="F64" s="8"/>
      <c r="G64" s="8"/>
    </row>
    <row r="65" spans="2:7" x14ac:dyDescent="0.25">
      <c r="B65" s="1"/>
      <c r="C65" s="1"/>
      <c r="D65" s="10"/>
      <c r="E65" s="12"/>
      <c r="F65" s="8"/>
      <c r="G65" s="8"/>
    </row>
    <row r="66" spans="2:7" x14ac:dyDescent="0.25">
      <c r="B66" s="1"/>
      <c r="C66" s="1"/>
      <c r="D66" s="10"/>
      <c r="E66" s="12"/>
      <c r="F66" s="8"/>
      <c r="G66" s="8"/>
    </row>
    <row r="67" spans="2:7" x14ac:dyDescent="0.25">
      <c r="B67" s="1"/>
      <c r="C67" s="1"/>
      <c r="D67" s="10"/>
      <c r="E67" s="12"/>
      <c r="F67" s="8"/>
      <c r="G67" s="8"/>
    </row>
    <row r="68" spans="2:7" x14ac:dyDescent="0.25">
      <c r="B68" s="1"/>
      <c r="C68" s="1"/>
      <c r="D68" s="10"/>
      <c r="E68" s="12"/>
      <c r="F68" s="8"/>
      <c r="G68" s="8"/>
    </row>
    <row r="69" spans="2:7" x14ac:dyDescent="0.25">
      <c r="B69" s="1"/>
      <c r="C69" s="1"/>
      <c r="D69" s="10"/>
      <c r="E69" s="12"/>
      <c r="F69" s="8"/>
      <c r="G69" s="8"/>
    </row>
    <row r="70" spans="2:7" x14ac:dyDescent="0.25">
      <c r="B70" s="1"/>
      <c r="C70" s="1"/>
      <c r="D70" s="10"/>
      <c r="E70" s="12"/>
      <c r="F70" s="8"/>
      <c r="G70" s="8"/>
    </row>
    <row r="71" spans="2:7" x14ac:dyDescent="0.25">
      <c r="B71" s="1"/>
      <c r="C71" s="1"/>
      <c r="D71" s="10"/>
      <c r="E71" s="12"/>
      <c r="F71" s="8"/>
      <c r="G71" s="8"/>
    </row>
    <row r="72" spans="2:7" x14ac:dyDescent="0.25">
      <c r="B72" s="1"/>
      <c r="C72" s="1"/>
      <c r="D72" s="10"/>
      <c r="E72" s="12"/>
      <c r="F72" s="8"/>
      <c r="G72" s="8"/>
    </row>
    <row r="73" spans="2:7" x14ac:dyDescent="0.25">
      <c r="B73" s="1"/>
      <c r="C73" s="1"/>
      <c r="D73" s="10"/>
      <c r="E73" s="12"/>
      <c r="F73" s="8"/>
      <c r="G73" s="8"/>
    </row>
    <row r="74" spans="2:7" x14ac:dyDescent="0.25">
      <c r="B74" s="1"/>
      <c r="C74" s="1"/>
      <c r="D74" s="10"/>
      <c r="E74" s="12"/>
      <c r="F74" s="8"/>
      <c r="G74" s="8"/>
    </row>
    <row r="75" spans="2:7" x14ac:dyDescent="0.25">
      <c r="B75" s="1"/>
      <c r="C75" s="1"/>
      <c r="D75" s="10"/>
      <c r="E75" s="12"/>
      <c r="F75" s="8"/>
      <c r="G75" s="8"/>
    </row>
    <row r="76" spans="2:7" x14ac:dyDescent="0.25">
      <c r="B76" s="1"/>
      <c r="C76" s="1"/>
      <c r="D76" s="10"/>
      <c r="E76" s="12"/>
      <c r="F76" s="8"/>
      <c r="G76" s="8"/>
    </row>
    <row r="77" spans="2:7" x14ac:dyDescent="0.25">
      <c r="B77" s="1"/>
      <c r="C77" s="1"/>
      <c r="D77" s="10"/>
      <c r="E77" s="12"/>
      <c r="F77" s="8"/>
      <c r="G77" s="8"/>
    </row>
    <row r="78" spans="2:7" x14ac:dyDescent="0.25">
      <c r="B78" s="1"/>
      <c r="C78" s="1"/>
      <c r="D78" s="10"/>
      <c r="E78" s="12"/>
      <c r="F78" s="8"/>
      <c r="G78" s="8"/>
    </row>
    <row r="79" spans="2:7" x14ac:dyDescent="0.25">
      <c r="B79" s="1"/>
      <c r="C79" s="1"/>
      <c r="D79" s="10"/>
      <c r="E79" s="12"/>
      <c r="F79" s="8"/>
      <c r="G79" s="8"/>
    </row>
    <row r="80" spans="2:7" x14ac:dyDescent="0.25">
      <c r="B80" s="1"/>
      <c r="C80" s="1"/>
      <c r="D80" s="10"/>
      <c r="E80" s="12"/>
      <c r="F80" s="8"/>
      <c r="G80" s="8"/>
    </row>
    <row r="81" spans="2:7" x14ac:dyDescent="0.25">
      <c r="B81" s="1"/>
      <c r="C81" s="1"/>
      <c r="D81" s="10"/>
      <c r="E81" s="12"/>
      <c r="F81" s="8"/>
      <c r="G81" s="8"/>
    </row>
    <row r="82" spans="2:7" x14ac:dyDescent="0.25">
      <c r="C82" s="1"/>
      <c r="D82" s="10"/>
      <c r="E82" s="12"/>
      <c r="F82" s="8"/>
      <c r="G82" s="8"/>
    </row>
    <row r="83" spans="2:7" x14ac:dyDescent="0.25">
      <c r="C83" s="1"/>
      <c r="D83" s="10"/>
      <c r="E83" s="12"/>
      <c r="F83" s="8"/>
      <c r="G83" s="8"/>
    </row>
    <row r="84" spans="2:7" x14ac:dyDescent="0.25">
      <c r="C84" s="1"/>
      <c r="D84" s="10"/>
      <c r="E84" s="12"/>
      <c r="F84" s="8"/>
      <c r="G84" s="8"/>
    </row>
    <row r="85" spans="2:7" x14ac:dyDescent="0.25">
      <c r="C85" s="1"/>
      <c r="D85" s="10"/>
      <c r="E85" s="12"/>
      <c r="F85" s="8"/>
      <c r="G85" s="8"/>
    </row>
    <row r="86" spans="2:7" x14ac:dyDescent="0.25">
      <c r="C86" s="1"/>
      <c r="D86" s="10"/>
      <c r="E86" s="12"/>
      <c r="F86" s="8"/>
      <c r="G86" s="8"/>
    </row>
    <row r="87" spans="2:7" x14ac:dyDescent="0.25">
      <c r="C87" s="1"/>
      <c r="D87" s="10"/>
      <c r="E87" s="12"/>
      <c r="F87" s="8"/>
      <c r="G87" s="8"/>
    </row>
    <row r="88" spans="2:7" x14ac:dyDescent="0.25">
      <c r="C88" s="1"/>
      <c r="D88" s="10"/>
      <c r="E88" s="12"/>
      <c r="F88" s="8"/>
      <c r="G88" s="8"/>
    </row>
    <row r="89" spans="2:7" x14ac:dyDescent="0.25">
      <c r="C89" s="1"/>
    </row>
    <row r="90" spans="2:7" x14ac:dyDescent="0.25">
      <c r="C90" s="1"/>
    </row>
  </sheetData>
  <mergeCells count="23">
    <mergeCell ref="D13:G13"/>
    <mergeCell ref="D5:G5"/>
    <mergeCell ref="B1:G1"/>
    <mergeCell ref="B8:C8"/>
    <mergeCell ref="D8:G8"/>
    <mergeCell ref="B13:C13"/>
    <mergeCell ref="D12:G12"/>
    <mergeCell ref="B6:C6"/>
    <mergeCell ref="B9:C9"/>
    <mergeCell ref="D2:G2"/>
    <mergeCell ref="D4:G4"/>
    <mergeCell ref="D6:G6"/>
    <mergeCell ref="D9:G9"/>
    <mergeCell ref="B2:C2"/>
    <mergeCell ref="B4:C4"/>
    <mergeCell ref="D7:G7"/>
    <mergeCell ref="D3:G3"/>
    <mergeCell ref="B3:C3"/>
    <mergeCell ref="B10:C10"/>
    <mergeCell ref="D10:G10"/>
    <mergeCell ref="D11:G11"/>
    <mergeCell ref="B7:C7"/>
    <mergeCell ref="B5:C5"/>
  </mergeCells>
  <pageMargins left="1.3779527559055118" right="0.59055118110236227" top="0.98425196850393704" bottom="0.78740157480314965" header="0.23622047244094491" footer="0.23622047244094491"/>
  <pageSetup paperSize="9" scale="89" fitToHeight="0" orientation="portrait" verticalDpi="4294967292" r:id="rId1"/>
  <headerFooter>
    <oddHeader>&amp;L&amp;"Calibri,Regular"&amp;18TROŠKOVNIK&amp;C&amp;"Calibri,Regular"&amp;18RADNA VERZIJA&amp;R&amp;"-,Regular"&amp;9
F. Pavešića 2, Kraljevica
Zagreb, ožujak, 2016.</oddHeader>
    <oddFooter>&amp;C&amp;"Calibri,Regular"&amp;9•  KOMPLETNA RJEŠENJA ZA ENERGETSKU UČINKOVITOST  •
RITEH d.o.o., Fiorello La Guardia 25, 51000 Rijeka
T: +385 51 629005, F: +385 51 629046,  info@riteh.eu,  www.riteh.eu&amp;R&amp;"Calibri,Regular"&amp;9&amp;P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Procelja</vt:lpstr>
      <vt:lpstr>Ravni krov</vt:lpstr>
      <vt:lpstr>Stolarija</vt:lpstr>
      <vt:lpstr>Rekapitulacija</vt:lpstr>
      <vt:lpstr>Procelja!Print_Area</vt:lpstr>
      <vt:lpstr>'Ravni krov'!Print_Area</vt:lpstr>
      <vt:lpstr>Rekapitulacija!Print_Area</vt:lpstr>
      <vt:lpstr>Stolarija!Print_Area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Predrag Caklovic</dc:creator>
  <cp:lastModifiedBy>Predrag Caklovic</cp:lastModifiedBy>
  <cp:lastPrinted>2016-09-20T09:45:20Z</cp:lastPrinted>
  <dcterms:created xsi:type="dcterms:W3CDTF">2014-04-21T12:50:47Z</dcterms:created>
  <dcterms:modified xsi:type="dcterms:W3CDTF">2017-01-05T13:05:39Z</dcterms:modified>
</cp:coreProperties>
</file>